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приложение№4" sheetId="1" r:id="rId1"/>
  </sheets>
  <externalReferences>
    <externalReference r:id="rId4"/>
  </externalReferences>
  <definedNames>
    <definedName name="_xlnm.Print_Area" localSheetId="0">'приложение№4'!$A$1:$K$118</definedName>
  </definedNames>
  <calcPr fullCalcOnLoad="1"/>
</workbook>
</file>

<file path=xl/sharedStrings.xml><?xml version="1.0" encoding="utf-8"?>
<sst xmlns="http://schemas.openxmlformats.org/spreadsheetml/2006/main" count="231" uniqueCount="210">
  <si>
    <t>Наименование доходов</t>
  </si>
  <si>
    <t>Код бюджетной классификации РФ</t>
  </si>
  <si>
    <t>НАЛОГИ НА ПРИБЫЛЬ, ДОХОДЫ</t>
  </si>
  <si>
    <t xml:space="preserve">Налог на доходы физических лиц               </t>
  </si>
  <si>
    <t xml:space="preserve">НАЛОГИ НА СОВОКУПНЫЙ ДОХОД                     </t>
  </si>
  <si>
    <t xml:space="preserve">Единый сельскохозяйственный налог               </t>
  </si>
  <si>
    <t xml:space="preserve">ГОСУДАРСТВЕННАЯ ПОШЛИНА                         </t>
  </si>
  <si>
    <t>ДОХОДЫ ОТ ИСПОЛЬЗОВАНИЯ ИМУЩЕСТВА,                 НАХОДЯЩЕГОСЯ В ГОСУДАРСТВЕННОЙ И                        МУНИЦИПАЛЬНОЙ СОБСТВЕННОСТИ</t>
  </si>
  <si>
    <t xml:space="preserve">ПЛАТЕЖИ ПРИ ПОЛЬЗОВАНИИ ПРИРОДНЫМИ РЕСУРСАМИ     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</si>
  <si>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</si>
  <si>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                                         </t>
  </si>
  <si>
    <t xml:space="preserve">ШТРАФЫ, САНКЦИИ, ВОЗМЕЩЕНИЕ УЩЕРБА </t>
  </si>
  <si>
    <t>БЕЗВОЗМЕЗДНЫЕ ПОСТУПЛЕНИЯ</t>
  </si>
  <si>
    <t>Субвенции на реализацию государственных                               полномочий по выравниванию бюджетной                         обеспеченности поселений</t>
  </si>
  <si>
    <t xml:space="preserve">ВСЕГО ДОХОДОВ    </t>
  </si>
  <si>
    <t>Безвозмездные  поступления  от   других бюджетов бюджетной  системы  Российской Федерации</t>
  </si>
  <si>
    <t>Приложение №4</t>
  </si>
  <si>
    <t>(тыс.руб.)</t>
  </si>
  <si>
    <t>Прочие поступления от денежных взысканий  (штрафов) и иных сумм в возмещение ущерба, зачисляемые в бюджеты муниципальных районов</t>
  </si>
  <si>
    <t xml:space="preserve">Дотации бюджетам муниципальных  районов на   выравнивание бюджетной обеспеченности </t>
  </si>
  <si>
    <t>Субвенции на реализацию государственных полномочий по организации и осуществлению  деятельности по опеке и попечительству</t>
  </si>
  <si>
    <t xml:space="preserve">Иные межбюджетные трансферты   </t>
  </si>
  <si>
    <t xml:space="preserve">Денежные взыскания (штрафы) за  нарушение земельного законодательства  </t>
  </si>
  <si>
    <t>182 1 01 02000 01 0000 110</t>
  </si>
  <si>
    <t>182 1 01 02010 01 0000 110</t>
  </si>
  <si>
    <t>182 1 01 02020 01 0000 110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</si>
  <si>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</si>
  <si>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</si>
  <si>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027 1 13 03050 05 0000 130</t>
  </si>
  <si>
    <t>182 1 16 03010 01 0000 140</t>
  </si>
  <si>
    <t>182 1 16 03030 01 0000 140</t>
  </si>
  <si>
    <t>182 1 16 06000 01 0000 140</t>
  </si>
  <si>
    <t>048 1 16 25010 01 0000 140</t>
  </si>
  <si>
    <t>048 1 16 25050 01 0000 140</t>
  </si>
  <si>
    <t>081 1 16 25060 01 0000 140</t>
  </si>
  <si>
    <t>321 1 16 25060 01 0000 140</t>
  </si>
  <si>
    <t>141 1 16 28000 01 0000 140</t>
  </si>
  <si>
    <t>188 1 16 90050 05 0000 140</t>
  </si>
  <si>
    <t>192 1 16 90050 05 0000 140</t>
  </si>
  <si>
    <t>498 1 16 90050 05 0000 140</t>
  </si>
  <si>
    <t xml:space="preserve">012 2 02 01001 05 0000 151  </t>
  </si>
  <si>
    <t>081 1 16 90050 05 0000 140</t>
  </si>
  <si>
    <t>000 1 16 25060 01 0000 140</t>
  </si>
  <si>
    <t>000 1 16 90050 05 0000 140</t>
  </si>
  <si>
    <t>Прочие безвозмездные поступления в бюджеты муниципальных районов</t>
  </si>
  <si>
    <t>ПРОЧИЕ БЕЗВОЗМЕЗДНЫЕ ПОСТУПЛЕНИЯ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</si>
  <si>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</si>
  <si>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</si>
  <si>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</si>
  <si>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</si>
  <si>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НАЛОГОВЫЕ И НЕНАЛОГОВЫЕ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</si>
  <si>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</si>
  <si>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182 1 05 01011 01 0000 110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</si>
  <si>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</si>
  <si>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</si>
  <si>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</si>
  <si>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048 1 16 25060 01 0000 140</t>
  </si>
  <si>
    <t>141 1 16 90050 05 0000 140</t>
  </si>
  <si>
    <t>048 1 12 01010 01 0000 120</t>
  </si>
  <si>
    <t>Прочие доходы от оказания платных услуг (работ) получателями средств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</si>
  <si>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</si>
  <si>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</si>
  <si>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</si>
  <si>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182.1.01.02030.01.0000.110</t>
  </si>
  <si>
    <t>182.1.01.02040.01.0000.110</t>
  </si>
  <si>
    <t>Налог, взимаемый в связи с применением упрощенной системы налогообложения</t>
  </si>
  <si>
    <t>182 1 05 01000 00 0000 110</t>
  </si>
  <si>
    <t>Минимальный налог, зачисляемый в бюджеты субъектов Российской Федерации</t>
  </si>
  <si>
    <t>182 1 05 01050 01 0000 110</t>
  </si>
  <si>
    <t>Сарпинского районного муниципального</t>
  </si>
  <si>
    <t>к решению Собрания депутатов</t>
  </si>
  <si>
    <t>НАЛОГИ НА ТОВАРЫ (РАБОТЫ, УСЛУГИ), РЕАЛИЗУЕМЫЕ НА ТЕРРИТОРИИ РОССИЙСКОЙ ФЕДЕРАЦИИ</t>
  </si>
  <si>
    <t>34,,4</t>
  </si>
  <si>
    <t>100 1 03 02230 01 0000 110</t>
  </si>
  <si>
    <t>100 1 03 02240 01 0000 110</t>
  </si>
  <si>
    <t>100 1 03 02250 01 0000 110</t>
  </si>
  <si>
    <t>100 1 03 02260 01 0000 110</t>
  </si>
  <si>
    <t>Субвенции на финансовое обеспечение образовательных услуг в сфере дошкольного образования</t>
  </si>
  <si>
    <t>000 1 00 00000 00 0000 000</t>
  </si>
  <si>
    <t>000 1 08 00000 00 0000 000</t>
  </si>
  <si>
    <t>000 1 13 01000 00 0000 130</t>
  </si>
  <si>
    <t>000 1 14 00000 00 0000 000</t>
  </si>
  <si>
    <t>000 1 16 00000 00 0000 000</t>
  </si>
  <si>
    <t xml:space="preserve">000 2 00 00000 00 0000 000  </t>
  </si>
  <si>
    <t xml:space="preserve">000 2 02 00000 00 0000 000  </t>
  </si>
  <si>
    <t>000 2 07 00000 00 0000 180</t>
  </si>
  <si>
    <t>000 1 01 00000 00 0000 000</t>
  </si>
  <si>
    <t>000 1 03 00000 00 0000 000</t>
  </si>
  <si>
    <t>000 1 05 00000 00 0000 000</t>
  </si>
  <si>
    <t>000 1 12 00000 00 0000 000</t>
  </si>
  <si>
    <t>000 1 11 00000 00 0000 000</t>
  </si>
  <si>
    <t>плановый период</t>
  </si>
  <si>
    <t>2015г.</t>
  </si>
  <si>
    <t>2014г.</t>
  </si>
  <si>
    <t>отклонения 15 к 14</t>
  </si>
  <si>
    <t>Прочие доходы от оказания платных услуг  получателями средств бюджетов муниципальных районов и компенсации затрат бюджетов муниципальных районов</t>
  </si>
  <si>
    <t>182 1 05 04020 02 0000 110</t>
  </si>
  <si>
    <t>048 1 12 01020 01 0000 120</t>
  </si>
  <si>
    <t>048 1 12 01030 01 0000 120</t>
  </si>
  <si>
    <t>Плата за выбросы загрязняющих веществ в атмосферный воздух передвижными объектами</t>
  </si>
  <si>
    <t>048 1 12 01040 01 0000 120</t>
  </si>
  <si>
    <t>Плата за размещение отходов производства и потребления</t>
  </si>
  <si>
    <t>188 1 16 30030 01 0000 140</t>
  </si>
  <si>
    <t>161 1 16 33 050 05 0000 140</t>
  </si>
  <si>
    <t>081 1 16 43 000 01 0000 140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</si>
  <si>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</si>
  <si>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188 1 16 43 000 01 0000 140</t>
  </si>
  <si>
    <t>000  1 16 43 000 01 0000 140</t>
  </si>
  <si>
    <t>636 1  16 51 030 02 0000140</t>
  </si>
  <si>
    <t>106 1 16 90050 05 0000 140</t>
  </si>
  <si>
    <t>182 1 05 02000 020000 110</t>
  </si>
  <si>
    <t>Единый налог на вмененный доход для отдельных видов деятельности</t>
  </si>
  <si>
    <t xml:space="preserve"> 182 1 05 03000 01 0000 110</t>
  </si>
  <si>
    <t>863 1 11 05000 00 0000 120</t>
  </si>
  <si>
    <t>863 1 11 05025 05 0000 120</t>
  </si>
  <si>
    <t xml:space="preserve">863 1 11 05035 05 0000 120  </t>
  </si>
  <si>
    <t>861 1 13 01995 05 0000 130</t>
  </si>
  <si>
    <t>861 1 16 90050 05 0000 140</t>
  </si>
  <si>
    <t xml:space="preserve"> образования РК «О бюджете Сарпинского РМО РК </t>
  </si>
  <si>
    <t>изменения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</si>
  <si>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</si>
  <si>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,,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</si>
  <si>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</si>
  <si>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</si>
  <si>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</si>
  <si>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</si>
  <si>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</si>
  <si>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</si>
  <si>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</si>
  <si>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</si>
  <si>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</si>
  <si>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Плата за выбросы загрязняющих веществ в атмосферный воздух стационарными объектами </t>
  </si>
  <si>
    <t>Плата за сбросы загрязняющих веществ в водные объекты</t>
  </si>
  <si>
    <t>000 1 13 0000 00 0000 000</t>
  </si>
  <si>
    <t>Доходы от оказания платных услуг (работ)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</si>
  <si>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</si>
  <si>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</si>
  <si>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</si>
  <si>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</si>
  <si>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</si>
  <si>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</si>
  <si>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</si>
  <si>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</si>
  <si>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</si>
  <si>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</si>
  <si>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Субвенции бюджетам муниципальных образований на финансовое обеспечение государственных полномочий в сфере поддержки сельскохозяйственного производства</t>
  </si>
  <si>
    <t>000 1 09 00000 00 0000 000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</si>
  <si>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</si>
  <si>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Прочие доходы от компенсации затрат бюджетов муниципальных районов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</si>
  <si>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</si>
  <si>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Расходы </t>
  </si>
  <si>
    <t>Доходы</t>
  </si>
  <si>
    <t>Задолженность и перерасчеты по отмененым налогам,  сборам и иным обязательным платежам</t>
  </si>
  <si>
    <t>182 1 09 01030 05 0000 000</t>
  </si>
  <si>
    <t>2019 г.</t>
  </si>
  <si>
    <t>048 1 16 43 000 01 0000 140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</si>
  <si>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</si>
  <si>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</si>
  <si>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</si>
  <si>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 862 1 11 03050 05 0000 120</t>
  </si>
  <si>
    <t>863 1 14 02052 10 0000 440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</si>
  <si>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</si>
  <si>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182 1 05 04 000 02 0000 110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</si>
  <si>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</si>
  <si>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</si>
  <si>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188 1 16 25050 01 0000 140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</si>
  <si>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</si>
  <si>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</si>
  <si>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862 2 02 30024 05 0000 151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</si>
  <si>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</si>
  <si>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000 2 02 30024 05 0000 151 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</si>
  <si>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</si>
  <si>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</si>
  <si>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</si>
  <si>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878 1 13 01995 05 0000 130</t>
  </si>
  <si>
    <t>878 1 13 02995 05 0000 130</t>
  </si>
  <si>
    <t>862  2 02 15002 05 0000 151</t>
  </si>
  <si>
    <t>878 2 02 29998 05 0000 151</t>
  </si>
  <si>
    <t xml:space="preserve">Субсидия бюджетам муниципальных районов на финансовое обеспечение отдельных полномочий
</t>
  </si>
  <si>
    <t>861 2 02 30024 05 0000 151</t>
  </si>
  <si>
    <t>878 2 02 30024 05 0000 151</t>
  </si>
  <si>
    <t>866 2 02 30024 05 0000 151</t>
  </si>
  <si>
    <t>878 2 02 30029 05 0000 151</t>
  </si>
  <si>
    <t>861  2 02 40014 05 0000 151</t>
  </si>
  <si>
    <t>878 2 07 05030 05 0000 180</t>
  </si>
  <si>
    <t>878 2 07 05000 05 0000 180</t>
  </si>
  <si>
    <t xml:space="preserve">Объем поступлений доходов бюджета Сарпинского РМО РК </t>
  </si>
  <si>
    <t xml:space="preserve">000 2 02 10000 00 0000 151  </t>
  </si>
  <si>
    <t>Субсидии бюджетам бюджетной системы Российской Федерации (межбюджетные субсидии)</t>
  </si>
  <si>
    <t>000 2 02 30000 00 0000 151</t>
  </si>
  <si>
    <t>Субвенции бюджетам бюджетной системы Российской Федерации</t>
  </si>
  <si>
    <t xml:space="preserve">     000   2 02 40000 00 0000 151                </t>
  </si>
  <si>
    <t xml:space="preserve"> 000 2 02 20000 00 0000 151  </t>
  </si>
  <si>
    <t xml:space="preserve">Дотации бюджетам бюджетной системы Российской  Федерации </t>
  </si>
  <si>
    <t>141 1 16 08020 01 0000 140</t>
  </si>
  <si>
    <t>866 2 02 35543 05 0000 151</t>
  </si>
  <si>
    <t>861 2 02 30027 05 0000 151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</si>
  <si>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</si>
  <si>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863 1 14 06013 05 0000 430</t>
  </si>
  <si>
    <t>2018 год</t>
  </si>
  <si>
    <t>2020 г.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</si>
  <si>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</si>
  <si>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</si>
  <si>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 на 2018  год  и плановый период 2019-2020  годов по кодам бюджетной классификации</t>
  </si>
  <si>
    <t>№         от         .2017 г.</t>
  </si>
  <si>
    <t>863 1 11 05013 05 0000 120</t>
  </si>
  <si>
    <t xml:space="preserve"> на 2017 год и плановый период 2018-2019 годов"  </t>
  </si>
  <si>
    <r>
      <t>Субвенции на реализацию государственных</t>
    </r>
    <r>
      <rPr>
        <b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>полномочий в сфере архивного дела</t>
    </r>
  </si>
  <si>
    <r>
      <t>Субвенции на реализацию государственного</t>
    </r>
    <r>
      <rPr>
        <b/>
        <sz val="10"/>
        <rFont val="Arial"/>
        <family val="2"/>
      </rPr>
      <t xml:space="preserve">                                </t>
    </r>
    <r>
      <rPr>
        <sz val="10"/>
        <rFont val="Arial"/>
        <family val="2"/>
      </rPr>
      <t>стандарта общего образования</t>
    </r>
  </si>
  <si>
    <r>
      <t>Субвенции на реализацию государственных</t>
    </r>
    <r>
      <rPr>
        <b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>полномочий по обеспечению деятельности                         комиссии по делам несовершеннолетних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</si>
</sst>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68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left" vertical="top" wrapText="1"/>
    </xf>
    <xf numFmtId="168" fontId="6" fillId="34" borderId="12" xfId="0" applyNumberFormat="1" applyFont="1" applyFill="1" applyBorder="1" applyAlignment="1">
      <alignment horizontal="center" vertical="top" wrapText="1"/>
    </xf>
    <xf numFmtId="168" fontId="6" fillId="0" borderId="12" xfId="0" applyNumberFormat="1" applyFont="1" applyFill="1" applyBorder="1" applyAlignment="1">
      <alignment horizontal="center" vertical="top" wrapText="1"/>
    </xf>
    <xf numFmtId="168" fontId="8" fillId="0" borderId="12" xfId="0" applyNumberFormat="1" applyFont="1" applyFill="1" applyBorder="1" applyAlignment="1">
      <alignment horizontal="center" vertical="top" wrapText="1"/>
    </xf>
    <xf numFmtId="0" fontId="10" fillId="33" borderId="12" xfId="0" applyNumberFormat="1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vertical="top" wrapText="1"/>
    </xf>
    <xf numFmtId="168" fontId="8" fillId="34" borderId="12" xfId="0" applyNumberFormat="1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NumberFormat="1" applyFont="1" applyFill="1" applyBorder="1" applyAlignment="1">
      <alignment horizontal="justify" vertical="top" wrapText="1"/>
    </xf>
    <xf numFmtId="0" fontId="9" fillId="33" borderId="12" xfId="0" applyNumberFormat="1" applyFont="1" applyFill="1" applyBorder="1" applyAlignment="1">
      <alignment horizontal="center" vertical="top"/>
    </xf>
    <xf numFmtId="0" fontId="6" fillId="34" borderId="12" xfId="0" applyFont="1" applyFill="1" applyBorder="1" applyAlignment="1">
      <alignment vertical="top" wrapText="1"/>
    </xf>
    <xf numFmtId="0" fontId="10" fillId="33" borderId="12" xfId="0" applyNumberFormat="1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168" fontId="8" fillId="33" borderId="12" xfId="0" applyNumberFormat="1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justify" vertical="top" wrapText="1"/>
    </xf>
    <xf numFmtId="168" fontId="8" fillId="0" borderId="12" xfId="0" applyNumberFormat="1" applyFont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left" vertical="top" wrapText="1"/>
    </xf>
    <xf numFmtId="168" fontId="6" fillId="33" borderId="12" xfId="0" applyNumberFormat="1" applyFont="1" applyFill="1" applyBorder="1" applyAlignment="1">
      <alignment horizontal="center" vertical="top"/>
    </xf>
    <xf numFmtId="0" fontId="8" fillId="34" borderId="12" xfId="0" applyFont="1" applyFill="1" applyBorder="1" applyAlignment="1">
      <alignment horizontal="center" vertical="top" wrapText="1"/>
    </xf>
    <xf numFmtId="168" fontId="8" fillId="0" borderId="12" xfId="0" applyNumberFormat="1" applyFont="1" applyBorder="1" applyAlignment="1">
      <alignment horizontal="center" vertical="top"/>
    </xf>
    <xf numFmtId="168" fontId="6" fillId="0" borderId="12" xfId="0" applyNumberFormat="1" applyFont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168" fontId="8" fillId="0" borderId="12" xfId="0" applyNumberFormat="1" applyFont="1" applyFill="1" applyBorder="1" applyAlignment="1">
      <alignment horizontal="center" vertical="top"/>
    </xf>
    <xf numFmtId="3" fontId="10" fillId="33" borderId="12" xfId="0" applyNumberFormat="1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/>
    </xf>
    <xf numFmtId="0" fontId="10" fillId="33" borderId="12" xfId="0" applyNumberFormat="1" applyFont="1" applyFill="1" applyBorder="1" applyAlignment="1" quotePrefix="1">
      <alignment horizontal="center" vertical="top" wrapText="1"/>
    </xf>
    <xf numFmtId="2" fontId="8" fillId="33" borderId="12" xfId="0" applyNumberFormat="1" applyFont="1" applyFill="1" applyBorder="1" applyAlignment="1">
      <alignment horizontal="center" vertical="top"/>
    </xf>
    <xf numFmtId="0" fontId="9" fillId="33" borderId="12" xfId="0" applyNumberFormat="1" applyFont="1" applyFill="1" applyBorder="1" applyAlignment="1">
      <alignment vertical="top"/>
    </xf>
    <xf numFmtId="0" fontId="8" fillId="34" borderId="12" xfId="0" applyFont="1" applyFill="1" applyBorder="1" applyAlignment="1">
      <alignment horizontal="center" vertical="top"/>
    </xf>
    <xf numFmtId="0" fontId="6" fillId="33" borderId="1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D\Email\Documents%20and%20Settings\Ludmila\&#1056;&#1072;&#1073;&#1086;&#1095;&#1080;&#1081;%20&#1089;&#1090;&#1086;&#1083;\&#1044;&#1086;&#1082;&#1091;&#1084;&#1077;&#1085;&#1090;&#1099;\&#1044;&#1086;&#1082;&#1091;&#1084;&#1077;&#1085;&#1090;&#1099;%202014%20&#1075;\&#1059;&#1090;&#1086;&#1095;&#1085;.&#1073;&#1102;&#1076;&#1078;&#1077;&#1090;&#1072;%20&#1056;&#1052;&#1054;%202014&#1075;\&#1055;&#1088;&#1080;&#1083;&#1086;&#1078;&#1077;&#1085;&#1080;&#1077;%20&#8470;%207%20%202013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 7"/>
    </sheetNames>
    <sheetDataSet>
      <sheetData sheetId="0">
        <row r="250">
          <cell r="G250">
            <v>19821.29999999999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tabSelected="1" workbookViewId="0" topLeftCell="A1">
      <pane xSplit="6" ySplit="14" topLeftCell="I69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R10" sqref="R10"/>
    </sheetView>
  </sheetViews>
  <sheetFormatPr defaultColWidth="9.00390625" defaultRowHeight="12.75"/>
  <cols>
    <col min="1" max="1" width="33.875" style="12" customWidth="1"/>
    <col min="2" max="2" width="39.375" style="12" customWidth="1"/>
    <col min="3" max="3" width="8.875" style="0" hidden="1" customWidth="1"/>
    <col min="4" max="4" width="7.00390625" style="0" hidden="1" customWidth="1"/>
    <col min="5" max="5" width="0.12890625" style="0" hidden="1" customWidth="1"/>
    <col min="6" max="6" width="8.125" style="0" hidden="1" customWidth="1"/>
    <col min="7" max="7" width="9.25390625" style="0" hidden="1" customWidth="1"/>
    <col min="8" max="8" width="10.25390625" style="0" hidden="1" customWidth="1"/>
    <col min="9" max="9" width="9.875" style="0" customWidth="1"/>
    <col min="10" max="10" width="11.625" style="0" customWidth="1"/>
    <col min="11" max="11" width="9.25390625" style="0" customWidth="1"/>
    <col min="12" max="12" width="0.12890625" style="0" hidden="1" customWidth="1"/>
    <col min="13" max="14" width="9.125" style="0" hidden="1" customWidth="1"/>
  </cols>
  <sheetData>
    <row r="1" spans="1:11" ht="12.75">
      <c r="A1" s="10"/>
      <c r="B1" s="17"/>
      <c r="C1" s="18"/>
      <c r="D1" s="19"/>
      <c r="E1" s="19"/>
      <c r="F1" s="19"/>
      <c r="G1" s="20"/>
      <c r="H1" s="20"/>
      <c r="I1" s="20"/>
      <c r="J1" s="18"/>
      <c r="K1" s="18" t="s">
        <v>16</v>
      </c>
    </row>
    <row r="2" spans="1:11" ht="12.75">
      <c r="A2" s="10"/>
      <c r="B2" s="17"/>
      <c r="C2" s="18"/>
      <c r="D2" s="19"/>
      <c r="E2" s="19"/>
      <c r="F2" s="19"/>
      <c r="G2" s="20"/>
      <c r="H2" s="20"/>
      <c r="I2" s="20"/>
      <c r="J2" s="18"/>
      <c r="K2" s="18" t="s">
        <v>70</v>
      </c>
    </row>
    <row r="3" spans="1:11" ht="12.75">
      <c r="A3" s="14"/>
      <c r="B3" s="17"/>
      <c r="C3" s="18"/>
      <c r="D3" s="19"/>
      <c r="E3" s="19"/>
      <c r="F3" s="19"/>
      <c r="G3" s="20"/>
      <c r="H3" s="20"/>
      <c r="I3" s="20"/>
      <c r="J3" s="18"/>
      <c r="K3" s="18" t="s">
        <v>69</v>
      </c>
    </row>
    <row r="4" spans="1:11" ht="12.75">
      <c r="A4" s="10"/>
      <c r="B4" s="17"/>
      <c r="C4" s="18"/>
      <c r="D4" s="19"/>
      <c r="E4" s="19"/>
      <c r="F4" s="19"/>
      <c r="G4" s="20"/>
      <c r="H4" s="20"/>
      <c r="I4" s="20"/>
      <c r="J4" s="18"/>
      <c r="K4" s="18" t="s">
        <v>118</v>
      </c>
    </row>
    <row r="5" spans="1:11" ht="12.75">
      <c r="A5" s="10"/>
      <c r="B5" s="21"/>
      <c r="C5" s="22"/>
      <c r="D5" s="23"/>
      <c r="E5" s="23"/>
      <c r="F5" s="23"/>
      <c r="G5" s="20"/>
      <c r="H5" s="20"/>
      <c r="I5" s="20"/>
      <c r="J5" s="22"/>
      <c r="K5" s="22" t="s">
        <v>206</v>
      </c>
    </row>
    <row r="6" spans="1:11" ht="12.75">
      <c r="A6" s="10"/>
      <c r="B6" s="17"/>
      <c r="C6" s="18"/>
      <c r="D6" s="18"/>
      <c r="E6" s="19"/>
      <c r="F6" s="19"/>
      <c r="G6" s="20"/>
      <c r="H6" s="20"/>
      <c r="I6" s="20"/>
      <c r="J6" s="18"/>
      <c r="K6" s="18" t="s">
        <v>204</v>
      </c>
    </row>
    <row r="7" spans="1:5" ht="12.75">
      <c r="A7" s="10"/>
      <c r="B7" s="10"/>
      <c r="C7" s="1"/>
      <c r="D7" s="1"/>
      <c r="E7" s="1"/>
    </row>
    <row r="8" spans="1:11" ht="15">
      <c r="A8" s="62" t="s">
        <v>186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5">
      <c r="A9" s="62" t="s">
        <v>203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9" ht="12.75">
      <c r="A10" s="63"/>
      <c r="B10" s="63"/>
      <c r="C10" s="63"/>
      <c r="D10" s="63"/>
      <c r="E10" s="63"/>
      <c r="I10" s="3"/>
    </row>
    <row r="11" spans="1:11" ht="15.75">
      <c r="A11" s="11"/>
      <c r="B11" s="11"/>
      <c r="D11" s="4"/>
      <c r="E11" s="5"/>
      <c r="K11" s="2" t="s">
        <v>17</v>
      </c>
    </row>
    <row r="12" spans="1:11" ht="12.75">
      <c r="A12" s="65" t="s">
        <v>1</v>
      </c>
      <c r="B12" s="65" t="s">
        <v>0</v>
      </c>
      <c r="C12" s="65" t="s">
        <v>93</v>
      </c>
      <c r="D12" s="65" t="s">
        <v>94</v>
      </c>
      <c r="E12" s="66" t="s">
        <v>92</v>
      </c>
      <c r="F12" s="25"/>
      <c r="G12" s="66" t="s">
        <v>199</v>
      </c>
      <c r="H12" s="66" t="s">
        <v>119</v>
      </c>
      <c r="I12" s="66" t="s">
        <v>199</v>
      </c>
      <c r="J12" s="67" t="s">
        <v>91</v>
      </c>
      <c r="K12" s="67"/>
    </row>
    <row r="13" spans="1:11" ht="12.75">
      <c r="A13" s="65"/>
      <c r="B13" s="65"/>
      <c r="C13" s="65"/>
      <c r="D13" s="65"/>
      <c r="E13" s="66"/>
      <c r="F13" s="64"/>
      <c r="G13" s="66"/>
      <c r="H13" s="66"/>
      <c r="I13" s="66"/>
      <c r="J13" s="67" t="s">
        <v>154</v>
      </c>
      <c r="K13" s="67" t="s">
        <v>200</v>
      </c>
    </row>
    <row r="14" spans="1:11" ht="12.75">
      <c r="A14" s="65"/>
      <c r="B14" s="65"/>
      <c r="C14" s="65"/>
      <c r="D14" s="65"/>
      <c r="E14" s="66"/>
      <c r="F14" s="64"/>
      <c r="G14" s="66"/>
      <c r="H14" s="66"/>
      <c r="I14" s="66"/>
      <c r="J14" s="67"/>
      <c r="K14" s="67"/>
    </row>
    <row r="15" spans="1:17" ht="25.5">
      <c r="A15" s="28" t="s">
        <v>78</v>
      </c>
      <c r="B15" s="29" t="s">
        <v>50</v>
      </c>
      <c r="C15" s="30" t="e">
        <f>C16+C27+C40+C44+C51+C56+C62+C65+C22</f>
        <v>#REF!</v>
      </c>
      <c r="D15" s="30" t="e">
        <f>D16+D27+D40+D44+D51+D56+D62+D65+D22</f>
        <v>#REF!</v>
      </c>
      <c r="E15" s="31" t="e">
        <f>E16+E27+E40+E44+E51+E56+E62+E65+E22</f>
        <v>#REF!</v>
      </c>
      <c r="F15" s="31" t="e">
        <f>F16+F27+F40+F44+F51+F56+F62+F65+F22</f>
        <v>#REF!</v>
      </c>
      <c r="G15" s="31">
        <f>G16+G27+G40+G44+G51+G56+G62+G65+G22+G42</f>
        <v>61983.9</v>
      </c>
      <c r="H15" s="32">
        <f>I15-G15</f>
        <v>0</v>
      </c>
      <c r="I15" s="31">
        <f>I16+I27+I40+I44+I51+I56+I62+I65+I22+I42</f>
        <v>61983.9</v>
      </c>
      <c r="J15" s="31">
        <f>J16+J27+J40+J44+J51+J56+J62+J65+J22+J42</f>
        <v>62508.8</v>
      </c>
      <c r="K15" s="31">
        <f>K16+K27+K40+K44+K51+K56+K62+K65+K22+K42</f>
        <v>63003.3</v>
      </c>
      <c r="O15" s="3"/>
      <c r="P15" s="3"/>
      <c r="Q15" s="3"/>
    </row>
    <row r="16" spans="1:11" ht="15.75">
      <c r="A16" s="28" t="s">
        <v>86</v>
      </c>
      <c r="B16" s="29" t="s">
        <v>2</v>
      </c>
      <c r="C16" s="30">
        <f aca="true" t="shared" si="0" ref="C16:K16">C17</f>
        <v>26706.8</v>
      </c>
      <c r="D16" s="30">
        <f t="shared" si="0"/>
        <v>7567.799999999997</v>
      </c>
      <c r="E16" s="31">
        <f t="shared" si="0"/>
        <v>34275.4</v>
      </c>
      <c r="F16" s="31">
        <f t="shared" si="0"/>
        <v>27452</v>
      </c>
      <c r="G16" s="31">
        <f>G17</f>
        <v>30680</v>
      </c>
      <c r="H16" s="32">
        <f aca="true" t="shared" si="1" ref="H16:H83">I16-G16</f>
        <v>0</v>
      </c>
      <c r="I16" s="31">
        <f>I17</f>
        <v>30680</v>
      </c>
      <c r="J16" s="31">
        <f t="shared" si="0"/>
        <v>30975</v>
      </c>
      <c r="K16" s="31">
        <f t="shared" si="0"/>
        <v>31298</v>
      </c>
    </row>
    <row r="17" spans="1:12" ht="15.75">
      <c r="A17" s="28" t="s">
        <v>23</v>
      </c>
      <c r="B17" s="29" t="s">
        <v>3</v>
      </c>
      <c r="C17" s="30">
        <f>C19+C18+C20+C21</f>
        <v>26706.8</v>
      </c>
      <c r="D17" s="30">
        <f>D19+D18+D20+D21</f>
        <v>7567.799999999997</v>
      </c>
      <c r="E17" s="31">
        <v>34275.4</v>
      </c>
      <c r="F17" s="31">
        <f>F19+F18+F20+F21</f>
        <v>27452</v>
      </c>
      <c r="G17" s="31">
        <f>G18+G19+G20+G21</f>
        <v>30680</v>
      </c>
      <c r="H17" s="32">
        <f t="shared" si="1"/>
        <v>0</v>
      </c>
      <c r="I17" s="31">
        <f>I18+I19+I20+I21</f>
        <v>30680</v>
      </c>
      <c r="J17" s="31">
        <f>J18+J19+J20+J21</f>
        <v>30975</v>
      </c>
      <c r="K17" s="31">
        <f>K18+K19+K20+K21</f>
        <v>31298</v>
      </c>
      <c r="L17" s="9"/>
    </row>
    <row r="18" spans="1:12" ht="102">
      <c r="A18" s="33" t="s">
        <v>24</v>
      </c>
      <c r="B18" s="34" t="s">
        <v>61</v>
      </c>
      <c r="C18" s="35">
        <v>25866.7</v>
      </c>
      <c r="D18" s="35">
        <f>E18-C18</f>
        <v>7688.899999999998</v>
      </c>
      <c r="E18" s="32">
        <v>33555.6</v>
      </c>
      <c r="F18" s="27">
        <v>26518.6</v>
      </c>
      <c r="G18" s="27">
        <v>30023.4</v>
      </c>
      <c r="H18" s="32">
        <f t="shared" si="1"/>
        <v>0</v>
      </c>
      <c r="I18" s="27">
        <v>30023.4</v>
      </c>
      <c r="J18" s="27">
        <v>30312.1</v>
      </c>
      <c r="K18" s="27">
        <v>30628.2</v>
      </c>
      <c r="L18" s="15">
        <v>97.86</v>
      </c>
    </row>
    <row r="19" spans="1:12" ht="140.25">
      <c r="A19" s="33" t="s">
        <v>25</v>
      </c>
      <c r="B19" s="36" t="s">
        <v>51</v>
      </c>
      <c r="C19" s="35">
        <v>395.3</v>
      </c>
      <c r="D19" s="35">
        <f>E19-C19</f>
        <v>-121.10000000000002</v>
      </c>
      <c r="E19" s="32">
        <v>274.2</v>
      </c>
      <c r="F19" s="27">
        <v>439.2</v>
      </c>
      <c r="G19" s="27">
        <v>122.7</v>
      </c>
      <c r="H19" s="32">
        <f t="shared" si="1"/>
        <v>0</v>
      </c>
      <c r="I19" s="27">
        <v>122.7</v>
      </c>
      <c r="J19" s="27">
        <v>123.9</v>
      </c>
      <c r="K19" s="27">
        <v>125.2</v>
      </c>
      <c r="L19" s="15">
        <v>0.4</v>
      </c>
    </row>
    <row r="20" spans="1:12" ht="51">
      <c r="A20" s="33" t="s">
        <v>63</v>
      </c>
      <c r="B20" s="36" t="s">
        <v>122</v>
      </c>
      <c r="C20" s="35">
        <v>420</v>
      </c>
      <c r="D20" s="35"/>
      <c r="E20" s="32">
        <v>411.3</v>
      </c>
      <c r="F20" s="27">
        <v>466.7</v>
      </c>
      <c r="G20" s="27">
        <v>484.8</v>
      </c>
      <c r="H20" s="32">
        <f t="shared" si="1"/>
        <v>0</v>
      </c>
      <c r="I20" s="27">
        <v>484.8</v>
      </c>
      <c r="J20" s="27">
        <v>489.4</v>
      </c>
      <c r="K20" s="27">
        <v>494.5</v>
      </c>
      <c r="L20" s="15">
        <v>1.58</v>
      </c>
    </row>
    <row r="21" spans="1:12" ht="114.75">
      <c r="A21" s="33" t="s">
        <v>64</v>
      </c>
      <c r="B21" s="37" t="s">
        <v>123</v>
      </c>
      <c r="C21" s="35">
        <v>24.8</v>
      </c>
      <c r="D21" s="35"/>
      <c r="E21" s="32">
        <v>34.3</v>
      </c>
      <c r="F21" s="27">
        <v>27.5</v>
      </c>
      <c r="G21" s="27">
        <v>49.1</v>
      </c>
      <c r="H21" s="32">
        <f t="shared" si="1"/>
        <v>0</v>
      </c>
      <c r="I21" s="27">
        <v>49.1</v>
      </c>
      <c r="J21" s="27">
        <v>49.6</v>
      </c>
      <c r="K21" s="27">
        <v>50.1</v>
      </c>
      <c r="L21" s="16">
        <v>0.16</v>
      </c>
    </row>
    <row r="22" spans="1:11" ht="51">
      <c r="A22" s="38" t="s">
        <v>87</v>
      </c>
      <c r="B22" s="39" t="s">
        <v>71</v>
      </c>
      <c r="C22" s="30" t="e">
        <f>C23+#REF!+C25+C26</f>
        <v>#REF!</v>
      </c>
      <c r="D22" s="30" t="e">
        <f>D23+#REF!+D25+D26</f>
        <v>#REF!</v>
      </c>
      <c r="E22" s="31">
        <f>E23+E24+E25</f>
        <v>3061.2</v>
      </c>
      <c r="F22" s="31" t="e">
        <f>F23+#REF!+F25+F26</f>
        <v>#VALUE!</v>
      </c>
      <c r="G22" s="31">
        <f>G23+G24+G25+G26</f>
        <v>3851.0000000000005</v>
      </c>
      <c r="H22" s="32">
        <f t="shared" si="1"/>
        <v>0</v>
      </c>
      <c r="I22" s="31">
        <f>I23+I24+I25+I26</f>
        <v>3851.0000000000005</v>
      </c>
      <c r="J22" s="31">
        <f>J23+J24+J25+J26</f>
        <v>3851.0000000000005</v>
      </c>
      <c r="K22" s="31">
        <f>K23+K24+K25+K26</f>
        <v>3851.0000000000005</v>
      </c>
    </row>
    <row r="23" spans="1:11" ht="89.25">
      <c r="A23" s="40" t="s">
        <v>73</v>
      </c>
      <c r="B23" s="34" t="s">
        <v>124</v>
      </c>
      <c r="C23" s="35">
        <v>955.3</v>
      </c>
      <c r="D23" s="35"/>
      <c r="E23" s="35">
        <v>1056.7</v>
      </c>
      <c r="F23" s="41" t="s">
        <v>72</v>
      </c>
      <c r="G23" s="42">
        <v>1426</v>
      </c>
      <c r="H23" s="32">
        <f t="shared" si="1"/>
        <v>0</v>
      </c>
      <c r="I23" s="42">
        <v>1426</v>
      </c>
      <c r="J23" s="42">
        <v>1426</v>
      </c>
      <c r="K23" s="42">
        <v>1426</v>
      </c>
    </row>
    <row r="24" spans="1:11" ht="114.75">
      <c r="A24" s="40" t="s">
        <v>74</v>
      </c>
      <c r="B24" s="34" t="s">
        <v>120</v>
      </c>
      <c r="C24" s="35"/>
      <c r="D24" s="35"/>
      <c r="E24" s="35">
        <v>0</v>
      </c>
      <c r="F24" s="41"/>
      <c r="G24" s="41">
        <v>13.3</v>
      </c>
      <c r="H24" s="32">
        <f t="shared" si="1"/>
        <v>0</v>
      </c>
      <c r="I24" s="41">
        <v>13.3</v>
      </c>
      <c r="J24" s="41">
        <v>13.3</v>
      </c>
      <c r="K24" s="41">
        <v>13.3</v>
      </c>
    </row>
    <row r="25" spans="1:11" ht="102">
      <c r="A25" s="40" t="s">
        <v>75</v>
      </c>
      <c r="B25" s="36" t="s">
        <v>125</v>
      </c>
      <c r="C25" s="35">
        <v>1547</v>
      </c>
      <c r="D25" s="35"/>
      <c r="E25" s="35">
        <v>2004.5</v>
      </c>
      <c r="F25" s="41"/>
      <c r="G25" s="41">
        <v>2653.3</v>
      </c>
      <c r="H25" s="32">
        <f t="shared" si="1"/>
        <v>0</v>
      </c>
      <c r="I25" s="41">
        <v>2653.3</v>
      </c>
      <c r="J25" s="41">
        <v>2653.3</v>
      </c>
      <c r="K25" s="41">
        <v>2653.3</v>
      </c>
    </row>
    <row r="26" spans="1:11" ht="102">
      <c r="A26" s="40" t="s">
        <v>76</v>
      </c>
      <c r="B26" s="36" t="s">
        <v>126</v>
      </c>
      <c r="C26" s="35">
        <v>88.4</v>
      </c>
      <c r="D26" s="35"/>
      <c r="E26" s="41" t="s">
        <v>121</v>
      </c>
      <c r="F26" s="41"/>
      <c r="G26" s="41">
        <v>-241.6</v>
      </c>
      <c r="H26" s="32">
        <f t="shared" si="1"/>
        <v>0</v>
      </c>
      <c r="I26" s="41">
        <v>-241.6</v>
      </c>
      <c r="J26" s="41">
        <v>-241.6</v>
      </c>
      <c r="K26" s="41">
        <v>-241.6</v>
      </c>
    </row>
    <row r="27" spans="1:11" ht="15.75">
      <c r="A27" s="28" t="s">
        <v>88</v>
      </c>
      <c r="B27" s="29" t="s">
        <v>4</v>
      </c>
      <c r="C27" s="30" t="e">
        <f>C34+C37+C35+C39+C28</f>
        <v>#REF!</v>
      </c>
      <c r="D27" s="30" t="e">
        <f>D34+D37+D35+D39+D28</f>
        <v>#REF!</v>
      </c>
      <c r="E27" s="30">
        <f>E28+E33+E36+E39</f>
        <v>5835.9</v>
      </c>
      <c r="F27" s="30" t="e">
        <f>F28+F33+F36+F39</f>
        <v>#REF!</v>
      </c>
      <c r="G27" s="30">
        <f>G28+G33+G36+G38</f>
        <v>9561</v>
      </c>
      <c r="H27" s="32">
        <f t="shared" si="1"/>
        <v>0</v>
      </c>
      <c r="I27" s="30">
        <f>I28+I33+I36+I38</f>
        <v>9561</v>
      </c>
      <c r="J27" s="30">
        <f>J28+J33+J36+J39</f>
        <v>9658</v>
      </c>
      <c r="K27" s="30">
        <f>K28+K33+K36+K39</f>
        <v>9881</v>
      </c>
    </row>
    <row r="28" spans="1:14" ht="38.25">
      <c r="A28" s="28" t="s">
        <v>66</v>
      </c>
      <c r="B28" s="43" t="s">
        <v>65</v>
      </c>
      <c r="C28" s="30" t="e">
        <f>C29+#REF!+C30+#REF!+C32</f>
        <v>#REF!</v>
      </c>
      <c r="D28" s="30" t="e">
        <f>D29+#REF!+D30+#REF!+D32</f>
        <v>#REF!</v>
      </c>
      <c r="E28" s="31">
        <f>E29+E30+E32</f>
        <v>417.79999999999995</v>
      </c>
      <c r="F28" s="31" t="e">
        <f>F29+#REF!+F30+#REF!+F32</f>
        <v>#REF!</v>
      </c>
      <c r="G28" s="31">
        <f>G29+G30+G32+G31</f>
        <v>2021</v>
      </c>
      <c r="H28" s="32">
        <f t="shared" si="1"/>
        <v>0</v>
      </c>
      <c r="I28" s="31">
        <f>I29+I30+I32+I31</f>
        <v>2021</v>
      </c>
      <c r="J28" s="31">
        <f>J29+J30+J32+J31</f>
        <v>2050</v>
      </c>
      <c r="K28" s="31">
        <f>K29+K30+K32+K31</f>
        <v>2150</v>
      </c>
      <c r="L28">
        <v>2021</v>
      </c>
      <c r="M28" s="3">
        <v>2050</v>
      </c>
      <c r="N28" s="3">
        <v>2150</v>
      </c>
    </row>
    <row r="29" spans="1:12" ht="38.25">
      <c r="A29" s="33" t="s">
        <v>52</v>
      </c>
      <c r="B29" s="34" t="s">
        <v>127</v>
      </c>
      <c r="C29" s="35">
        <v>52</v>
      </c>
      <c r="D29" s="35">
        <f>E29-C29</f>
        <v>102.19999999999999</v>
      </c>
      <c r="E29" s="32">
        <v>154.2</v>
      </c>
      <c r="F29" s="27"/>
      <c r="G29" s="27">
        <v>1148</v>
      </c>
      <c r="H29" s="32">
        <f t="shared" si="1"/>
        <v>0</v>
      </c>
      <c r="I29" s="27">
        <v>1148</v>
      </c>
      <c r="J29" s="27">
        <v>1164</v>
      </c>
      <c r="K29" s="27">
        <v>1221</v>
      </c>
      <c r="L29" s="15">
        <v>56.8</v>
      </c>
    </row>
    <row r="30" spans="1:12" ht="51">
      <c r="A30" s="33" t="s">
        <v>53</v>
      </c>
      <c r="B30" s="34" t="s">
        <v>54</v>
      </c>
      <c r="C30" s="35">
        <v>0</v>
      </c>
      <c r="D30" s="35">
        <f>E30-C30</f>
        <v>146.2</v>
      </c>
      <c r="E30" s="32">
        <v>146.2</v>
      </c>
      <c r="F30" s="27"/>
      <c r="G30" s="27">
        <v>610.3</v>
      </c>
      <c r="H30" s="32">
        <f t="shared" si="1"/>
        <v>0</v>
      </c>
      <c r="I30" s="27">
        <v>610.3</v>
      </c>
      <c r="J30" s="27">
        <v>619.1</v>
      </c>
      <c r="K30" s="27">
        <v>649.3</v>
      </c>
      <c r="L30" s="15">
        <v>30.27</v>
      </c>
    </row>
    <row r="31" spans="1:12" ht="63.75">
      <c r="A31" s="33" t="s">
        <v>166</v>
      </c>
      <c r="B31" s="34" t="s">
        <v>167</v>
      </c>
      <c r="C31" s="35"/>
      <c r="D31" s="35"/>
      <c r="E31" s="32"/>
      <c r="F31" s="27"/>
      <c r="G31" s="27">
        <v>30</v>
      </c>
      <c r="H31" s="32"/>
      <c r="I31" s="27">
        <v>30</v>
      </c>
      <c r="J31" s="27">
        <v>30.1</v>
      </c>
      <c r="K31" s="27">
        <v>31.6</v>
      </c>
      <c r="L31" s="15">
        <v>1.47</v>
      </c>
    </row>
    <row r="32" spans="1:12" ht="38.25">
      <c r="A32" s="33" t="s">
        <v>68</v>
      </c>
      <c r="B32" s="34" t="s">
        <v>67</v>
      </c>
      <c r="C32" s="35">
        <v>293</v>
      </c>
      <c r="D32" s="35"/>
      <c r="E32" s="32">
        <v>117.4</v>
      </c>
      <c r="F32" s="44"/>
      <c r="G32" s="27">
        <v>232.7</v>
      </c>
      <c r="H32" s="32">
        <f t="shared" si="1"/>
        <v>0</v>
      </c>
      <c r="I32" s="27">
        <v>232.7</v>
      </c>
      <c r="J32" s="27">
        <v>236.8</v>
      </c>
      <c r="K32" s="27">
        <v>248.1</v>
      </c>
      <c r="L32" s="16">
        <v>11.46</v>
      </c>
    </row>
    <row r="33" spans="1:11" ht="25.5">
      <c r="A33" s="28" t="s">
        <v>110</v>
      </c>
      <c r="B33" s="39" t="s">
        <v>111</v>
      </c>
      <c r="C33" s="30"/>
      <c r="D33" s="30"/>
      <c r="E33" s="31">
        <f>E34+E35</f>
        <v>4104.2</v>
      </c>
      <c r="F33" s="31">
        <f>F34+F35</f>
        <v>0</v>
      </c>
      <c r="G33" s="31">
        <f>G34+G35</f>
        <v>3250</v>
      </c>
      <c r="H33" s="32">
        <f t="shared" si="1"/>
        <v>0</v>
      </c>
      <c r="I33" s="31">
        <f>I34+I35</f>
        <v>3250</v>
      </c>
      <c r="J33" s="31">
        <f>J34+J35</f>
        <v>3280</v>
      </c>
      <c r="K33" s="31">
        <f>K34+K35</f>
        <v>3350</v>
      </c>
    </row>
    <row r="34" spans="1:11" ht="29.25" customHeight="1">
      <c r="A34" s="33" t="s">
        <v>46</v>
      </c>
      <c r="B34" s="34" t="s">
        <v>111</v>
      </c>
      <c r="C34" s="30">
        <v>3500</v>
      </c>
      <c r="D34" s="35">
        <f>E34-C34</f>
        <v>604.1999999999998</v>
      </c>
      <c r="E34" s="35">
        <v>4104.2</v>
      </c>
      <c r="F34" s="41"/>
      <c r="G34" s="42">
        <v>3250</v>
      </c>
      <c r="H34" s="32">
        <f t="shared" si="1"/>
        <v>0</v>
      </c>
      <c r="I34" s="42">
        <v>3250</v>
      </c>
      <c r="J34" s="42">
        <v>3280</v>
      </c>
      <c r="K34" s="42">
        <v>3350</v>
      </c>
    </row>
    <row r="35" spans="1:11" ht="51" hidden="1">
      <c r="A35" s="40" t="s">
        <v>47</v>
      </c>
      <c r="B35" s="34" t="s">
        <v>48</v>
      </c>
      <c r="C35" s="35">
        <v>0</v>
      </c>
      <c r="D35" s="35">
        <f>E35-C35</f>
        <v>0</v>
      </c>
      <c r="E35" s="41"/>
      <c r="F35" s="41"/>
      <c r="G35" s="41">
        <v>0</v>
      </c>
      <c r="H35" s="32">
        <f t="shared" si="1"/>
        <v>0</v>
      </c>
      <c r="I35" s="41">
        <v>0</v>
      </c>
      <c r="J35" s="41">
        <v>0</v>
      </c>
      <c r="K35" s="41">
        <v>0</v>
      </c>
    </row>
    <row r="36" spans="1:11" ht="15.75">
      <c r="A36" s="45" t="s">
        <v>112</v>
      </c>
      <c r="B36" s="29" t="s">
        <v>5</v>
      </c>
      <c r="C36" s="30"/>
      <c r="D36" s="30"/>
      <c r="E36" s="30">
        <f>E37+E38</f>
        <v>1301.9</v>
      </c>
      <c r="F36" s="30">
        <f>F37+F38</f>
        <v>0</v>
      </c>
      <c r="G36" s="30">
        <f>G37</f>
        <v>4095</v>
      </c>
      <c r="H36" s="32">
        <f t="shared" si="1"/>
        <v>0</v>
      </c>
      <c r="I36" s="30">
        <f>I37</f>
        <v>4095</v>
      </c>
      <c r="J36" s="30">
        <f>J37</f>
        <v>4130</v>
      </c>
      <c r="K36" s="30">
        <f>K37</f>
        <v>4183</v>
      </c>
    </row>
    <row r="37" spans="1:11" ht="15">
      <c r="A37" s="40" t="s">
        <v>49</v>
      </c>
      <c r="B37" s="46" t="s">
        <v>5</v>
      </c>
      <c r="C37" s="30">
        <v>795</v>
      </c>
      <c r="D37" s="35">
        <f>E37-C37</f>
        <v>506.9000000000001</v>
      </c>
      <c r="E37" s="35">
        <v>1301.9</v>
      </c>
      <c r="F37" s="41"/>
      <c r="G37" s="41">
        <v>4095</v>
      </c>
      <c r="H37" s="32">
        <f t="shared" si="1"/>
        <v>0</v>
      </c>
      <c r="I37" s="41">
        <v>4095</v>
      </c>
      <c r="J37" s="41">
        <v>4130</v>
      </c>
      <c r="K37" s="41">
        <v>4183</v>
      </c>
    </row>
    <row r="38" spans="1:11" ht="38.25">
      <c r="A38" s="38" t="s">
        <v>162</v>
      </c>
      <c r="B38" s="39" t="s">
        <v>163</v>
      </c>
      <c r="C38" s="30"/>
      <c r="D38" s="35"/>
      <c r="E38" s="41"/>
      <c r="F38" s="41"/>
      <c r="G38" s="47">
        <f>G39</f>
        <v>195</v>
      </c>
      <c r="H38" s="32">
        <f t="shared" si="1"/>
        <v>0</v>
      </c>
      <c r="I38" s="47">
        <f>I39</f>
        <v>195</v>
      </c>
      <c r="J38" s="47">
        <f>J39</f>
        <v>198</v>
      </c>
      <c r="K38" s="47">
        <f>K39</f>
        <v>198</v>
      </c>
    </row>
    <row r="39" spans="1:11" ht="51">
      <c r="A39" s="40" t="s">
        <v>96</v>
      </c>
      <c r="B39" s="34" t="s">
        <v>128</v>
      </c>
      <c r="C39" s="48"/>
      <c r="D39" s="35">
        <f>E39-C39</f>
        <v>12</v>
      </c>
      <c r="E39" s="41">
        <v>12</v>
      </c>
      <c r="F39" s="41"/>
      <c r="G39" s="42">
        <v>195</v>
      </c>
      <c r="H39" s="32">
        <f t="shared" si="1"/>
        <v>0</v>
      </c>
      <c r="I39" s="42">
        <v>195</v>
      </c>
      <c r="J39" s="42">
        <v>198</v>
      </c>
      <c r="K39" s="42">
        <v>198</v>
      </c>
    </row>
    <row r="40" spans="1:12" ht="15.75">
      <c r="A40" s="28" t="s">
        <v>79</v>
      </c>
      <c r="B40" s="29" t="s">
        <v>6</v>
      </c>
      <c r="C40" s="30">
        <f aca="true" t="shared" si="2" ref="C40:K40">C41</f>
        <v>530</v>
      </c>
      <c r="D40" s="30">
        <f t="shared" si="2"/>
        <v>256.1</v>
      </c>
      <c r="E40" s="31">
        <v>786.1</v>
      </c>
      <c r="F40" s="31">
        <f t="shared" si="2"/>
        <v>0</v>
      </c>
      <c r="G40" s="31">
        <f t="shared" si="2"/>
        <v>1397.9</v>
      </c>
      <c r="H40" s="32">
        <f t="shared" si="1"/>
        <v>0</v>
      </c>
      <c r="I40" s="31">
        <f t="shared" si="2"/>
        <v>1397.9</v>
      </c>
      <c r="J40" s="31">
        <f t="shared" si="2"/>
        <v>1428.8</v>
      </c>
      <c r="K40" s="31">
        <f t="shared" si="2"/>
        <v>1444.6</v>
      </c>
      <c r="L40" s="9"/>
    </row>
    <row r="41" spans="1:11" ht="63.75">
      <c r="A41" s="33" t="s">
        <v>26</v>
      </c>
      <c r="B41" s="34" t="s">
        <v>27</v>
      </c>
      <c r="C41" s="35">
        <v>530</v>
      </c>
      <c r="D41" s="35">
        <f>E41-C41</f>
        <v>256.1</v>
      </c>
      <c r="E41" s="32">
        <v>786.1</v>
      </c>
      <c r="F41" s="49"/>
      <c r="G41" s="49">
        <v>1397.9</v>
      </c>
      <c r="H41" s="32">
        <f t="shared" si="1"/>
        <v>0</v>
      </c>
      <c r="I41" s="49">
        <v>1397.9</v>
      </c>
      <c r="J41" s="49">
        <v>1428.8</v>
      </c>
      <c r="K41" s="49">
        <v>1444.6</v>
      </c>
    </row>
    <row r="42" spans="1:11" ht="38.25">
      <c r="A42" s="28" t="s">
        <v>146</v>
      </c>
      <c r="B42" s="39" t="s">
        <v>152</v>
      </c>
      <c r="C42" s="35"/>
      <c r="D42" s="35"/>
      <c r="E42" s="32"/>
      <c r="F42" s="49"/>
      <c r="G42" s="50">
        <f>G43</f>
        <v>0</v>
      </c>
      <c r="H42" s="32">
        <f t="shared" si="1"/>
        <v>0</v>
      </c>
      <c r="I42" s="50">
        <f>I43</f>
        <v>0</v>
      </c>
      <c r="J42" s="50">
        <f>J43</f>
        <v>0</v>
      </c>
      <c r="K42" s="50">
        <f>K43</f>
        <v>0</v>
      </c>
    </row>
    <row r="43" spans="1:11" ht="51">
      <c r="A43" s="33" t="s">
        <v>153</v>
      </c>
      <c r="B43" s="34" t="s">
        <v>147</v>
      </c>
      <c r="C43" s="48"/>
      <c r="D43" s="35">
        <f>E43-C43</f>
        <v>0</v>
      </c>
      <c r="E43" s="26"/>
      <c r="F43" s="26"/>
      <c r="G43" s="49">
        <v>0</v>
      </c>
      <c r="H43" s="32">
        <f t="shared" si="1"/>
        <v>0</v>
      </c>
      <c r="I43" s="49">
        <v>0</v>
      </c>
      <c r="J43" s="49">
        <v>0</v>
      </c>
      <c r="K43" s="49">
        <v>0</v>
      </c>
    </row>
    <row r="44" spans="1:11" ht="54.75" customHeight="1">
      <c r="A44" s="28" t="s">
        <v>90</v>
      </c>
      <c r="B44" s="29" t="s">
        <v>7</v>
      </c>
      <c r="C44" s="30" t="e">
        <f>C47</f>
        <v>#REF!</v>
      </c>
      <c r="D44" s="30" t="e">
        <f>D47</f>
        <v>#REF!</v>
      </c>
      <c r="E44" s="31" t="e">
        <f>E47</f>
        <v>#REF!</v>
      </c>
      <c r="F44" s="31" t="e">
        <f>F47</f>
        <v>#REF!</v>
      </c>
      <c r="G44" s="31">
        <f>G47+G45</f>
        <v>12116.000000000002</v>
      </c>
      <c r="H44" s="32">
        <f t="shared" si="1"/>
        <v>0</v>
      </c>
      <c r="I44" s="31">
        <f>I47+I45</f>
        <v>12116.000000000002</v>
      </c>
      <c r="J44" s="31">
        <f>J47+J45</f>
        <v>12196</v>
      </c>
      <c r="K44" s="31">
        <f>K47+K45</f>
        <v>12045.7</v>
      </c>
    </row>
    <row r="45" spans="1:11" ht="38.25">
      <c r="A45" s="28" t="s">
        <v>157</v>
      </c>
      <c r="B45" s="29" t="s">
        <v>156</v>
      </c>
      <c r="C45" s="30"/>
      <c r="D45" s="30"/>
      <c r="E45" s="31"/>
      <c r="F45" s="31"/>
      <c r="G45" s="31">
        <f>G46</f>
        <v>1.1</v>
      </c>
      <c r="H45" s="32">
        <f t="shared" si="1"/>
        <v>0</v>
      </c>
      <c r="I45" s="31">
        <f>I46</f>
        <v>1.1</v>
      </c>
      <c r="J45" s="31">
        <f>J46</f>
        <v>0.3</v>
      </c>
      <c r="K45" s="31">
        <f>K46</f>
        <v>0</v>
      </c>
    </row>
    <row r="46" spans="1:11" ht="51">
      <c r="A46" s="33" t="s">
        <v>159</v>
      </c>
      <c r="B46" s="46" t="s">
        <v>158</v>
      </c>
      <c r="C46" s="30"/>
      <c r="D46" s="30"/>
      <c r="E46" s="31"/>
      <c r="F46" s="31"/>
      <c r="G46" s="32">
        <v>1.1</v>
      </c>
      <c r="H46" s="32">
        <f t="shared" si="1"/>
        <v>0</v>
      </c>
      <c r="I46" s="32">
        <v>1.1</v>
      </c>
      <c r="J46" s="32">
        <v>0.3</v>
      </c>
      <c r="K46" s="32">
        <v>0</v>
      </c>
    </row>
    <row r="47" spans="1:11" ht="127.5">
      <c r="A47" s="28" t="s">
        <v>113</v>
      </c>
      <c r="B47" s="39" t="s">
        <v>55</v>
      </c>
      <c r="C47" s="30" t="e">
        <f>#REF!+C50+C49</f>
        <v>#REF!</v>
      </c>
      <c r="D47" s="30" t="e">
        <f>#REF!+D50+D49</f>
        <v>#REF!</v>
      </c>
      <c r="E47" s="31" t="e">
        <f>#REF!+E50+E49</f>
        <v>#REF!</v>
      </c>
      <c r="F47" s="31" t="e">
        <f>#REF!+F50+F49</f>
        <v>#REF!</v>
      </c>
      <c r="G47" s="30">
        <f>G48+G49+G50</f>
        <v>12114.900000000001</v>
      </c>
      <c r="H47" s="31">
        <f t="shared" si="1"/>
        <v>0</v>
      </c>
      <c r="I47" s="30">
        <f>I48+I49+I50</f>
        <v>12114.900000000001</v>
      </c>
      <c r="J47" s="30">
        <f>J48+J49+J50</f>
        <v>12195.7</v>
      </c>
      <c r="K47" s="30">
        <f>K48+K49+K50</f>
        <v>12045.7</v>
      </c>
    </row>
    <row r="48" spans="1:11" ht="114.75">
      <c r="A48" s="33" t="s">
        <v>205</v>
      </c>
      <c r="B48" s="34" t="s">
        <v>202</v>
      </c>
      <c r="C48" s="35"/>
      <c r="D48" s="35"/>
      <c r="E48" s="32"/>
      <c r="F48" s="26"/>
      <c r="G48" s="26">
        <v>3045.5</v>
      </c>
      <c r="H48" s="31">
        <f t="shared" si="1"/>
        <v>0</v>
      </c>
      <c r="I48" s="26">
        <v>3045.5</v>
      </c>
      <c r="J48" s="26">
        <v>3000</v>
      </c>
      <c r="K48" s="26">
        <v>2800</v>
      </c>
    </row>
    <row r="49" spans="1:11" ht="89.25">
      <c r="A49" s="40" t="s">
        <v>114</v>
      </c>
      <c r="B49" s="34" t="s">
        <v>129</v>
      </c>
      <c r="C49" s="48">
        <v>3750</v>
      </c>
      <c r="D49" s="35">
        <f>E49-C49</f>
        <v>233.5999999999999</v>
      </c>
      <c r="E49" s="51">
        <v>3983.6</v>
      </c>
      <c r="F49" s="26"/>
      <c r="G49" s="41">
        <v>8823.7</v>
      </c>
      <c r="H49" s="32">
        <f t="shared" si="1"/>
        <v>0</v>
      </c>
      <c r="I49" s="41">
        <v>8823.7</v>
      </c>
      <c r="J49" s="26">
        <v>8950</v>
      </c>
      <c r="K49" s="26">
        <v>9000</v>
      </c>
    </row>
    <row r="50" spans="1:11" ht="76.5">
      <c r="A50" s="33" t="s">
        <v>115</v>
      </c>
      <c r="B50" s="34" t="s">
        <v>130</v>
      </c>
      <c r="C50" s="35">
        <v>100</v>
      </c>
      <c r="D50" s="35">
        <f>E50-C50</f>
        <v>89.5</v>
      </c>
      <c r="E50" s="32">
        <v>189.5</v>
      </c>
      <c r="F50" s="26"/>
      <c r="G50" s="26">
        <v>245.7</v>
      </c>
      <c r="H50" s="32">
        <f t="shared" si="1"/>
        <v>0</v>
      </c>
      <c r="I50" s="26">
        <v>245.7</v>
      </c>
      <c r="J50" s="26">
        <v>245.7</v>
      </c>
      <c r="K50" s="26">
        <v>245.7</v>
      </c>
    </row>
    <row r="51" spans="1:11" ht="25.5">
      <c r="A51" s="28" t="s">
        <v>89</v>
      </c>
      <c r="B51" s="29" t="s">
        <v>8</v>
      </c>
      <c r="C51" s="30">
        <f>C52</f>
        <v>250</v>
      </c>
      <c r="D51" s="30">
        <f>D52</f>
        <v>-236.2</v>
      </c>
      <c r="E51" s="31">
        <f>E52+E53+E54+E55</f>
        <v>260</v>
      </c>
      <c r="F51" s="31">
        <f>F52+F53+F54+F55</f>
        <v>0</v>
      </c>
      <c r="G51" s="31">
        <f>G52+G53+G54+G55</f>
        <v>270</v>
      </c>
      <c r="H51" s="32">
        <f t="shared" si="1"/>
        <v>0</v>
      </c>
      <c r="I51" s="31">
        <f>I52+I53+I54+I55</f>
        <v>270</v>
      </c>
      <c r="J51" s="31">
        <f>J52+J53+J54+J55</f>
        <v>272</v>
      </c>
      <c r="K51" s="31">
        <f>K52+K53+K54+K55</f>
        <v>275</v>
      </c>
    </row>
    <row r="52" spans="1:11" ht="38.25">
      <c r="A52" s="33" t="s">
        <v>58</v>
      </c>
      <c r="B52" s="46" t="s">
        <v>131</v>
      </c>
      <c r="C52" s="48">
        <v>250</v>
      </c>
      <c r="D52" s="35">
        <f>E52-C52</f>
        <v>-236.2</v>
      </c>
      <c r="E52" s="51">
        <v>13.8</v>
      </c>
      <c r="F52" s="51"/>
      <c r="G52" s="26">
        <v>43.2</v>
      </c>
      <c r="H52" s="32">
        <f t="shared" si="1"/>
        <v>0</v>
      </c>
      <c r="I52" s="26">
        <v>43.2</v>
      </c>
      <c r="J52" s="26">
        <v>44</v>
      </c>
      <c r="K52" s="26">
        <v>44</v>
      </c>
    </row>
    <row r="53" spans="1:11" ht="38.25">
      <c r="A53" s="33" t="s">
        <v>97</v>
      </c>
      <c r="B53" s="36" t="s">
        <v>99</v>
      </c>
      <c r="C53" s="48"/>
      <c r="D53" s="35"/>
      <c r="E53" s="51">
        <v>12.2</v>
      </c>
      <c r="F53" s="51"/>
      <c r="G53" s="26">
        <v>4.3</v>
      </c>
      <c r="H53" s="32">
        <f t="shared" si="1"/>
        <v>0</v>
      </c>
      <c r="I53" s="26">
        <v>4.3</v>
      </c>
      <c r="J53" s="26">
        <v>4.4</v>
      </c>
      <c r="K53" s="26">
        <v>4.4</v>
      </c>
    </row>
    <row r="54" spans="1:11" ht="25.5">
      <c r="A54" s="33" t="s">
        <v>98</v>
      </c>
      <c r="B54" s="34" t="s">
        <v>132</v>
      </c>
      <c r="C54" s="48"/>
      <c r="D54" s="35"/>
      <c r="E54" s="51">
        <v>0.8</v>
      </c>
      <c r="F54" s="51"/>
      <c r="G54" s="26">
        <v>0</v>
      </c>
      <c r="H54" s="32">
        <f t="shared" si="1"/>
        <v>0</v>
      </c>
      <c r="I54" s="26">
        <v>0</v>
      </c>
      <c r="J54" s="26">
        <v>0</v>
      </c>
      <c r="K54" s="26">
        <v>0</v>
      </c>
    </row>
    <row r="55" spans="1:11" ht="25.5">
      <c r="A55" s="33" t="s">
        <v>100</v>
      </c>
      <c r="B55" s="34" t="s">
        <v>101</v>
      </c>
      <c r="C55" s="48"/>
      <c r="D55" s="35"/>
      <c r="E55" s="51">
        <v>233.2</v>
      </c>
      <c r="F55" s="51"/>
      <c r="G55" s="26">
        <v>222.5</v>
      </c>
      <c r="H55" s="32">
        <f t="shared" si="1"/>
        <v>0</v>
      </c>
      <c r="I55" s="26">
        <v>222.5</v>
      </c>
      <c r="J55" s="26">
        <v>223.6</v>
      </c>
      <c r="K55" s="26">
        <v>226.6</v>
      </c>
    </row>
    <row r="56" spans="1:11" ht="38.25">
      <c r="A56" s="28" t="s">
        <v>133</v>
      </c>
      <c r="B56" s="29" t="s">
        <v>9</v>
      </c>
      <c r="C56" s="48">
        <f aca="true" t="shared" si="3" ref="C56:E57">C57</f>
        <v>436.4</v>
      </c>
      <c r="D56" s="48">
        <f t="shared" si="3"/>
        <v>0.6000000000000227</v>
      </c>
      <c r="E56" s="51">
        <f t="shared" si="3"/>
        <v>437</v>
      </c>
      <c r="F56" s="51">
        <f>F57</f>
        <v>0</v>
      </c>
      <c r="G56" s="52">
        <f>G57+G60</f>
        <v>2948</v>
      </c>
      <c r="H56" s="32">
        <f t="shared" si="1"/>
        <v>0</v>
      </c>
      <c r="I56" s="52">
        <f>I57+I60</f>
        <v>2948</v>
      </c>
      <c r="J56" s="52">
        <f>J57+J60</f>
        <v>2948</v>
      </c>
      <c r="K56" s="52">
        <f>K57+K60</f>
        <v>2948</v>
      </c>
    </row>
    <row r="57" spans="1:11" ht="15">
      <c r="A57" s="33" t="s">
        <v>80</v>
      </c>
      <c r="B57" s="34" t="s">
        <v>134</v>
      </c>
      <c r="C57" s="48">
        <f t="shared" si="3"/>
        <v>436.4</v>
      </c>
      <c r="D57" s="48">
        <f t="shared" si="3"/>
        <v>0.6000000000000227</v>
      </c>
      <c r="E57" s="51">
        <f t="shared" si="3"/>
        <v>437</v>
      </c>
      <c r="F57" s="51">
        <f>F58</f>
        <v>0</v>
      </c>
      <c r="G57" s="52">
        <f>G58+G59</f>
        <v>2922</v>
      </c>
      <c r="H57" s="32">
        <f t="shared" si="1"/>
        <v>0</v>
      </c>
      <c r="I57" s="52">
        <f>I58+I59</f>
        <v>2922</v>
      </c>
      <c r="J57" s="52">
        <f>J58+J59</f>
        <v>2922</v>
      </c>
      <c r="K57" s="52">
        <f>K58+K59</f>
        <v>2922</v>
      </c>
    </row>
    <row r="58" spans="1:13" ht="38.25">
      <c r="A58" s="33" t="s">
        <v>116</v>
      </c>
      <c r="B58" s="34" t="s">
        <v>59</v>
      </c>
      <c r="C58" s="48">
        <v>436.4</v>
      </c>
      <c r="D58" s="35">
        <f>E58-C58</f>
        <v>0.6000000000000227</v>
      </c>
      <c r="E58" s="51">
        <v>437</v>
      </c>
      <c r="F58" s="51"/>
      <c r="G58" s="49">
        <v>200</v>
      </c>
      <c r="H58" s="32">
        <f t="shared" si="1"/>
        <v>0</v>
      </c>
      <c r="I58" s="49">
        <v>200</v>
      </c>
      <c r="J58" s="49">
        <v>200</v>
      </c>
      <c r="K58" s="49">
        <v>200</v>
      </c>
      <c r="L58" s="8"/>
      <c r="M58" s="9"/>
    </row>
    <row r="59" spans="1:13" ht="38.25">
      <c r="A59" s="33" t="s">
        <v>174</v>
      </c>
      <c r="B59" s="34" t="s">
        <v>59</v>
      </c>
      <c r="C59" s="48"/>
      <c r="D59" s="35"/>
      <c r="E59" s="51"/>
      <c r="F59" s="51"/>
      <c r="G59" s="49">
        <v>2722</v>
      </c>
      <c r="H59" s="32">
        <f t="shared" si="1"/>
        <v>0</v>
      </c>
      <c r="I59" s="49">
        <v>2722</v>
      </c>
      <c r="J59" s="26">
        <v>2722</v>
      </c>
      <c r="K59" s="26">
        <v>2722</v>
      </c>
      <c r="L59" s="8"/>
      <c r="M59" s="9"/>
    </row>
    <row r="60" spans="1:11" ht="25.5">
      <c r="A60" s="53" t="s">
        <v>175</v>
      </c>
      <c r="B60" s="46" t="s">
        <v>148</v>
      </c>
      <c r="C60" s="48"/>
      <c r="D60" s="35">
        <f>E60-C60</f>
        <v>0</v>
      </c>
      <c r="E60" s="26"/>
      <c r="F60" s="26"/>
      <c r="G60" s="49">
        <v>26</v>
      </c>
      <c r="H60" s="32">
        <f t="shared" si="1"/>
        <v>0</v>
      </c>
      <c r="I60" s="49">
        <v>26</v>
      </c>
      <c r="J60" s="49">
        <v>26</v>
      </c>
      <c r="K60" s="49">
        <v>26</v>
      </c>
    </row>
    <row r="61" spans="1:11" ht="51">
      <c r="A61" s="33" t="s">
        <v>28</v>
      </c>
      <c r="B61" s="46" t="s">
        <v>95</v>
      </c>
      <c r="C61" s="48"/>
      <c r="D61" s="35">
        <f>E61-C61</f>
        <v>0</v>
      </c>
      <c r="E61" s="26"/>
      <c r="F61" s="26"/>
      <c r="G61" s="26"/>
      <c r="H61" s="32">
        <f t="shared" si="1"/>
        <v>0</v>
      </c>
      <c r="I61" s="26"/>
      <c r="J61" s="26"/>
      <c r="K61" s="26"/>
    </row>
    <row r="62" spans="1:11" ht="38.25">
      <c r="A62" s="28" t="s">
        <v>81</v>
      </c>
      <c r="B62" s="39" t="s">
        <v>10</v>
      </c>
      <c r="C62" s="30" t="e">
        <f>#REF!</f>
        <v>#REF!</v>
      </c>
      <c r="D62" s="30" t="e">
        <f>#REF!</f>
        <v>#REF!</v>
      </c>
      <c r="E62" s="31" t="e">
        <f>#REF!</f>
        <v>#REF!</v>
      </c>
      <c r="F62" s="31" t="e">
        <f>#REF!</f>
        <v>#REF!</v>
      </c>
      <c r="G62" s="31">
        <f>G63+G64</f>
        <v>210</v>
      </c>
      <c r="H62" s="32">
        <f t="shared" si="1"/>
        <v>0</v>
      </c>
      <c r="I62" s="31">
        <f>I63+I64</f>
        <v>210</v>
      </c>
      <c r="J62" s="31">
        <f>J63+J64</f>
        <v>150</v>
      </c>
      <c r="K62" s="31">
        <f>K63+K64</f>
        <v>150</v>
      </c>
    </row>
    <row r="63" spans="1:11" ht="76.5">
      <c r="A63" s="33" t="s">
        <v>198</v>
      </c>
      <c r="B63" s="34" t="s">
        <v>201</v>
      </c>
      <c r="C63" s="35"/>
      <c r="D63" s="35"/>
      <c r="E63" s="32"/>
      <c r="F63" s="32"/>
      <c r="G63" s="32">
        <v>60</v>
      </c>
      <c r="H63" s="32">
        <f t="shared" si="1"/>
        <v>0</v>
      </c>
      <c r="I63" s="32">
        <v>60</v>
      </c>
      <c r="J63" s="32">
        <v>50</v>
      </c>
      <c r="K63" s="32">
        <v>50</v>
      </c>
    </row>
    <row r="64" spans="1:11" ht="114.75">
      <c r="A64" s="33" t="s">
        <v>160</v>
      </c>
      <c r="B64" s="46" t="s">
        <v>161</v>
      </c>
      <c r="C64" s="48"/>
      <c r="D64" s="35"/>
      <c r="E64" s="51"/>
      <c r="F64" s="26"/>
      <c r="G64" s="26">
        <v>150</v>
      </c>
      <c r="H64" s="32">
        <f t="shared" si="1"/>
        <v>0</v>
      </c>
      <c r="I64" s="26">
        <v>150</v>
      </c>
      <c r="J64" s="26">
        <v>100</v>
      </c>
      <c r="K64" s="26">
        <v>100</v>
      </c>
    </row>
    <row r="65" spans="1:18" ht="25.5">
      <c r="A65" s="28" t="s">
        <v>82</v>
      </c>
      <c r="B65" s="29" t="s">
        <v>11</v>
      </c>
      <c r="C65" s="30" t="e">
        <f>C66+C67+C68+C70+C71+C73+C77+#REF!+C85</f>
        <v>#REF!</v>
      </c>
      <c r="D65" s="30" t="e">
        <f>D66+D67+D68+D70+D71+D73+D77+#REF!+D85</f>
        <v>#REF!</v>
      </c>
      <c r="E65" s="31" t="e">
        <f>E66+E67+E68+#REF!+E70+E71+E73+E77+E78+E79+E80+E84+E85</f>
        <v>#REF!</v>
      </c>
      <c r="F65" s="31" t="e">
        <f>F66+F67+F68+#REF!+#REF!+F70+F71+F73+F77+F78+F79+F80+F84+F85</f>
        <v>#REF!</v>
      </c>
      <c r="G65" s="31">
        <f>G66+G67+G68+G72+G70+G71+G73+G77+G78+G79+G80+G84+G85+G69</f>
        <v>950</v>
      </c>
      <c r="H65" s="32">
        <f t="shared" si="1"/>
        <v>0</v>
      </c>
      <c r="I65" s="31">
        <f>I66+I67+I68+I72+I70+I71+I73+I77+I78+I79+I80+I84+I85+I69</f>
        <v>950</v>
      </c>
      <c r="J65" s="31">
        <f>J66+J67+J68+J72+J70+J71+J73+J77+J78+J79+J80+J84+J85+J69</f>
        <v>1030</v>
      </c>
      <c r="K65" s="31">
        <f>K66+K67+K68+K72+K70+K71+K73+K77+K78+K79+K80+K84+K85+K69</f>
        <v>1110</v>
      </c>
      <c r="L65">
        <v>950</v>
      </c>
      <c r="M65" s="3"/>
      <c r="N65" s="3"/>
      <c r="P65" s="3"/>
      <c r="Q65" s="3"/>
      <c r="R65" s="3"/>
    </row>
    <row r="66" spans="1:12" ht="89.25">
      <c r="A66" s="33" t="s">
        <v>29</v>
      </c>
      <c r="B66" s="36" t="s">
        <v>62</v>
      </c>
      <c r="C66" s="48">
        <v>15</v>
      </c>
      <c r="D66" s="35">
        <f aca="true" t="shared" si="4" ref="D66:D71">E66-C66</f>
        <v>-11.1</v>
      </c>
      <c r="E66" s="24">
        <v>3.9</v>
      </c>
      <c r="F66" s="27"/>
      <c r="G66" s="27">
        <v>40</v>
      </c>
      <c r="H66" s="32">
        <f t="shared" si="1"/>
        <v>0</v>
      </c>
      <c r="I66" s="27">
        <v>40</v>
      </c>
      <c r="J66" s="27">
        <v>45</v>
      </c>
      <c r="K66" s="27">
        <v>50</v>
      </c>
      <c r="L66" s="3"/>
    </row>
    <row r="67" spans="1:11" ht="76.5">
      <c r="A67" s="33" t="s">
        <v>30</v>
      </c>
      <c r="B67" s="46" t="s">
        <v>149</v>
      </c>
      <c r="C67" s="48">
        <v>2</v>
      </c>
      <c r="D67" s="35">
        <f t="shared" si="4"/>
        <v>-1.1</v>
      </c>
      <c r="E67" s="24">
        <v>0.9</v>
      </c>
      <c r="F67" s="27"/>
      <c r="G67" s="27">
        <v>8</v>
      </c>
      <c r="H67" s="32">
        <f t="shared" si="1"/>
        <v>0</v>
      </c>
      <c r="I67" s="27">
        <v>8</v>
      </c>
      <c r="J67" s="27">
        <v>10</v>
      </c>
      <c r="K67" s="27">
        <v>12</v>
      </c>
    </row>
    <row r="68" spans="1:11" ht="76.5">
      <c r="A68" s="33" t="s">
        <v>31</v>
      </c>
      <c r="B68" s="46" t="s">
        <v>135</v>
      </c>
      <c r="C68" s="48">
        <v>30</v>
      </c>
      <c r="D68" s="35">
        <f t="shared" si="4"/>
        <v>-13</v>
      </c>
      <c r="E68" s="24">
        <v>17</v>
      </c>
      <c r="F68" s="27"/>
      <c r="G68" s="27">
        <v>10</v>
      </c>
      <c r="H68" s="32">
        <f t="shared" si="1"/>
        <v>0</v>
      </c>
      <c r="I68" s="27">
        <v>10</v>
      </c>
      <c r="J68" s="27">
        <v>12</v>
      </c>
      <c r="K68" s="27">
        <v>14</v>
      </c>
    </row>
    <row r="69" spans="1:11" ht="100.5" customHeight="1">
      <c r="A69" s="33" t="s">
        <v>194</v>
      </c>
      <c r="B69" s="46" t="s">
        <v>164</v>
      </c>
      <c r="C69" s="48"/>
      <c r="D69" s="35"/>
      <c r="E69" s="24"/>
      <c r="F69" s="27"/>
      <c r="G69" s="27">
        <v>14</v>
      </c>
      <c r="H69" s="32">
        <f t="shared" si="1"/>
        <v>0</v>
      </c>
      <c r="I69" s="27">
        <v>14</v>
      </c>
      <c r="J69" s="27">
        <v>16</v>
      </c>
      <c r="K69" s="27">
        <v>18</v>
      </c>
    </row>
    <row r="70" spans="1:11" ht="0.75" customHeight="1" hidden="1">
      <c r="A70" s="33" t="s">
        <v>32</v>
      </c>
      <c r="B70" s="46" t="s">
        <v>136</v>
      </c>
      <c r="C70" s="48"/>
      <c r="D70" s="35">
        <f t="shared" si="4"/>
        <v>320</v>
      </c>
      <c r="E70" s="24">
        <v>320</v>
      </c>
      <c r="F70" s="27"/>
      <c r="G70" s="27">
        <v>0</v>
      </c>
      <c r="H70" s="32">
        <f t="shared" si="1"/>
        <v>0</v>
      </c>
      <c r="I70" s="27">
        <v>0</v>
      </c>
      <c r="J70" s="27">
        <v>0</v>
      </c>
      <c r="K70" s="27">
        <v>0</v>
      </c>
    </row>
    <row r="71" spans="1:11" ht="38.25">
      <c r="A71" s="33" t="s">
        <v>33</v>
      </c>
      <c r="B71" s="46" t="s">
        <v>137</v>
      </c>
      <c r="C71" s="48">
        <v>4</v>
      </c>
      <c r="D71" s="35">
        <f t="shared" si="4"/>
        <v>-1</v>
      </c>
      <c r="E71" s="24">
        <v>3</v>
      </c>
      <c r="F71" s="27"/>
      <c r="G71" s="27">
        <v>90</v>
      </c>
      <c r="H71" s="32">
        <f t="shared" si="1"/>
        <v>0</v>
      </c>
      <c r="I71" s="27">
        <v>90</v>
      </c>
      <c r="J71" s="27">
        <v>100</v>
      </c>
      <c r="K71" s="27">
        <v>110</v>
      </c>
    </row>
    <row r="72" spans="1:11" ht="38.25">
      <c r="A72" s="33" t="s">
        <v>165</v>
      </c>
      <c r="B72" s="46" t="s">
        <v>137</v>
      </c>
      <c r="C72" s="48">
        <v>1</v>
      </c>
      <c r="D72" s="35">
        <f>E72-C72</f>
        <v>13</v>
      </c>
      <c r="E72" s="24">
        <v>14</v>
      </c>
      <c r="F72" s="27"/>
      <c r="G72" s="27">
        <v>10</v>
      </c>
      <c r="H72" s="32">
        <f>I72-G72</f>
        <v>0</v>
      </c>
      <c r="I72" s="27">
        <v>10</v>
      </c>
      <c r="J72" s="27">
        <v>12</v>
      </c>
      <c r="K72" s="27">
        <v>14</v>
      </c>
    </row>
    <row r="73" spans="1:11" ht="25.5">
      <c r="A73" s="28" t="s">
        <v>42</v>
      </c>
      <c r="B73" s="34" t="s">
        <v>138</v>
      </c>
      <c r="C73" s="30">
        <f aca="true" t="shared" si="5" ref="C73:K73">C75+C76+C74</f>
        <v>147.2</v>
      </c>
      <c r="D73" s="30">
        <f t="shared" si="5"/>
        <v>-103.19999999999999</v>
      </c>
      <c r="E73" s="31">
        <f>E75+E76+E74</f>
        <v>44</v>
      </c>
      <c r="F73" s="31">
        <f t="shared" si="5"/>
        <v>0</v>
      </c>
      <c r="G73" s="31">
        <f>G75+G76+G74</f>
        <v>25</v>
      </c>
      <c r="H73" s="32">
        <f t="shared" si="1"/>
        <v>0</v>
      </c>
      <c r="I73" s="31">
        <f>I75+I76+I74</f>
        <v>25</v>
      </c>
      <c r="J73" s="31">
        <f>J75+J76+J74</f>
        <v>30</v>
      </c>
      <c r="K73" s="31">
        <f t="shared" si="5"/>
        <v>34</v>
      </c>
    </row>
    <row r="74" spans="1:11" ht="25.5">
      <c r="A74" s="33" t="s">
        <v>56</v>
      </c>
      <c r="B74" s="46" t="s">
        <v>22</v>
      </c>
      <c r="C74" s="35"/>
      <c r="D74" s="35">
        <f>E74-C74</f>
        <v>0</v>
      </c>
      <c r="E74" s="27"/>
      <c r="F74" s="27"/>
      <c r="G74" s="27"/>
      <c r="H74" s="32">
        <f t="shared" si="1"/>
        <v>0</v>
      </c>
      <c r="I74" s="27"/>
      <c r="J74" s="27"/>
      <c r="K74" s="27"/>
    </row>
    <row r="75" spans="1:11" ht="25.5">
      <c r="A75" s="33" t="s">
        <v>34</v>
      </c>
      <c r="B75" s="34" t="s">
        <v>22</v>
      </c>
      <c r="C75" s="48">
        <v>135.1</v>
      </c>
      <c r="D75" s="35">
        <f>E75-C75</f>
        <v>-95.1</v>
      </c>
      <c r="E75" s="24">
        <v>40</v>
      </c>
      <c r="F75" s="27"/>
      <c r="G75" s="27">
        <v>5</v>
      </c>
      <c r="H75" s="32">
        <f t="shared" si="1"/>
        <v>0</v>
      </c>
      <c r="I75" s="27">
        <v>5</v>
      </c>
      <c r="J75" s="27">
        <v>7</v>
      </c>
      <c r="K75" s="27">
        <v>8</v>
      </c>
    </row>
    <row r="76" spans="1:11" ht="25.5">
      <c r="A76" s="33" t="s">
        <v>35</v>
      </c>
      <c r="B76" s="34" t="s">
        <v>22</v>
      </c>
      <c r="C76" s="48">
        <v>12.1</v>
      </c>
      <c r="D76" s="35">
        <f>E76-C76</f>
        <v>-8.1</v>
      </c>
      <c r="E76" s="27">
        <v>4</v>
      </c>
      <c r="F76" s="27"/>
      <c r="G76" s="27">
        <v>20</v>
      </c>
      <c r="H76" s="32">
        <f t="shared" si="1"/>
        <v>0</v>
      </c>
      <c r="I76" s="27">
        <v>20</v>
      </c>
      <c r="J76" s="27">
        <v>23</v>
      </c>
      <c r="K76" s="27">
        <v>26</v>
      </c>
    </row>
    <row r="77" spans="1:11" ht="76.5">
      <c r="A77" s="33" t="s">
        <v>36</v>
      </c>
      <c r="B77" s="46" t="s">
        <v>139</v>
      </c>
      <c r="C77" s="48">
        <v>107.6</v>
      </c>
      <c r="D77" s="35">
        <f>E77-C77</f>
        <v>-24.599999999999994</v>
      </c>
      <c r="E77" s="27">
        <v>83</v>
      </c>
      <c r="F77" s="27"/>
      <c r="G77" s="27">
        <v>154</v>
      </c>
      <c r="H77" s="32">
        <f t="shared" si="1"/>
        <v>0</v>
      </c>
      <c r="I77" s="27">
        <v>154</v>
      </c>
      <c r="J77" s="27">
        <v>165</v>
      </c>
      <c r="K77" s="27">
        <v>175</v>
      </c>
    </row>
    <row r="78" spans="1:11" ht="38.25">
      <c r="A78" s="33" t="s">
        <v>102</v>
      </c>
      <c r="B78" s="34" t="s">
        <v>140</v>
      </c>
      <c r="C78" s="48"/>
      <c r="D78" s="35"/>
      <c r="E78" s="27">
        <v>0.2</v>
      </c>
      <c r="F78" s="27"/>
      <c r="G78" s="27">
        <v>12</v>
      </c>
      <c r="H78" s="32">
        <f t="shared" si="1"/>
        <v>0</v>
      </c>
      <c r="I78" s="27">
        <v>12</v>
      </c>
      <c r="J78" s="27">
        <v>14</v>
      </c>
      <c r="K78" s="27">
        <v>16</v>
      </c>
    </row>
    <row r="79" spans="1:11" ht="89.25">
      <c r="A79" s="33" t="s">
        <v>103</v>
      </c>
      <c r="B79" s="34" t="s">
        <v>141</v>
      </c>
      <c r="C79" s="48"/>
      <c r="D79" s="35"/>
      <c r="E79" s="27">
        <v>40</v>
      </c>
      <c r="F79" s="27"/>
      <c r="G79" s="27">
        <v>20</v>
      </c>
      <c r="H79" s="32">
        <f t="shared" si="1"/>
        <v>0</v>
      </c>
      <c r="I79" s="27">
        <v>20</v>
      </c>
      <c r="J79" s="27">
        <v>22</v>
      </c>
      <c r="K79" s="27">
        <v>24</v>
      </c>
    </row>
    <row r="80" spans="1:11" ht="89.25">
      <c r="A80" s="28" t="s">
        <v>107</v>
      </c>
      <c r="B80" s="39" t="s">
        <v>105</v>
      </c>
      <c r="C80" s="48"/>
      <c r="D80" s="35"/>
      <c r="E80" s="24" t="e">
        <f>E82+E83+#REF!</f>
        <v>#REF!</v>
      </c>
      <c r="F80" s="24" t="e">
        <f>F82+F83+#REF!</f>
        <v>#REF!</v>
      </c>
      <c r="G80" s="24">
        <f>G81+G82+G83</f>
        <v>267</v>
      </c>
      <c r="H80" s="32">
        <f t="shared" si="1"/>
        <v>0</v>
      </c>
      <c r="I80" s="24">
        <f>I81+I82+I83</f>
        <v>267</v>
      </c>
      <c r="J80" s="24">
        <f>J81+J82+J83</f>
        <v>282</v>
      </c>
      <c r="K80" s="24">
        <f>K81+K82+K83</f>
        <v>298</v>
      </c>
    </row>
    <row r="81" spans="1:11" ht="89.25">
      <c r="A81" s="33" t="s">
        <v>155</v>
      </c>
      <c r="B81" s="34" t="s">
        <v>105</v>
      </c>
      <c r="C81" s="48"/>
      <c r="D81" s="35"/>
      <c r="E81" s="24">
        <v>5</v>
      </c>
      <c r="F81" s="27"/>
      <c r="G81" s="27">
        <v>18</v>
      </c>
      <c r="H81" s="32">
        <f>I81-G81</f>
        <v>0</v>
      </c>
      <c r="I81" s="27">
        <v>18</v>
      </c>
      <c r="J81" s="27">
        <v>20</v>
      </c>
      <c r="K81" s="27">
        <v>22</v>
      </c>
    </row>
    <row r="82" spans="1:11" ht="89.25">
      <c r="A82" s="33" t="s">
        <v>104</v>
      </c>
      <c r="B82" s="34" t="s">
        <v>142</v>
      </c>
      <c r="C82" s="48"/>
      <c r="D82" s="35"/>
      <c r="E82" s="24">
        <v>5</v>
      </c>
      <c r="F82" s="27"/>
      <c r="G82" s="27">
        <v>9</v>
      </c>
      <c r="H82" s="32">
        <f t="shared" si="1"/>
        <v>0</v>
      </c>
      <c r="I82" s="27">
        <v>9</v>
      </c>
      <c r="J82" s="27">
        <v>10</v>
      </c>
      <c r="K82" s="27">
        <v>11</v>
      </c>
    </row>
    <row r="83" spans="1:11" ht="89.25">
      <c r="A83" s="33" t="s">
        <v>106</v>
      </c>
      <c r="B83" s="34" t="s">
        <v>105</v>
      </c>
      <c r="C83" s="48"/>
      <c r="D83" s="35"/>
      <c r="E83" s="27">
        <v>50</v>
      </c>
      <c r="F83" s="27"/>
      <c r="G83" s="27">
        <v>240</v>
      </c>
      <c r="H83" s="32">
        <f t="shared" si="1"/>
        <v>0</v>
      </c>
      <c r="I83" s="27">
        <v>240</v>
      </c>
      <c r="J83" s="27">
        <v>252</v>
      </c>
      <c r="K83" s="27">
        <v>265</v>
      </c>
    </row>
    <row r="84" spans="1:13" ht="76.5">
      <c r="A84" s="33" t="s">
        <v>108</v>
      </c>
      <c r="B84" s="34" t="s">
        <v>143</v>
      </c>
      <c r="C84" s="48"/>
      <c r="D84" s="35"/>
      <c r="E84" s="27">
        <v>6.5</v>
      </c>
      <c r="F84" s="27"/>
      <c r="G84" s="27">
        <v>14</v>
      </c>
      <c r="H84" s="32">
        <f aca="true" t="shared" si="6" ref="H84:H118">I84-G84</f>
        <v>0</v>
      </c>
      <c r="I84" s="27">
        <v>14</v>
      </c>
      <c r="J84" s="27">
        <v>15</v>
      </c>
      <c r="K84" s="27">
        <v>16</v>
      </c>
      <c r="L84" s="3"/>
      <c r="M84" s="3"/>
    </row>
    <row r="85" spans="1:11" ht="51">
      <c r="A85" s="28" t="s">
        <v>43</v>
      </c>
      <c r="B85" s="46" t="s">
        <v>144</v>
      </c>
      <c r="C85" s="30">
        <f aca="true" t="shared" si="7" ref="C85:K85">C86+C88+C91+C92+C93+C87+C89+C90</f>
        <v>462.4</v>
      </c>
      <c r="D85" s="30">
        <f t="shared" si="7"/>
        <v>242.7</v>
      </c>
      <c r="E85" s="31">
        <f>E86+E88+E91+E92+E93+E87+E89+E90</f>
        <v>705.1</v>
      </c>
      <c r="F85" s="31">
        <f t="shared" si="7"/>
        <v>279.2</v>
      </c>
      <c r="G85" s="31">
        <f>G86+G88+G91+G92+G93+G87+G89+G90</f>
        <v>286</v>
      </c>
      <c r="H85" s="32">
        <f t="shared" si="6"/>
        <v>0</v>
      </c>
      <c r="I85" s="31">
        <f>I86+I88+I91+I92+I93+I87+I89+I90</f>
        <v>286</v>
      </c>
      <c r="J85" s="31">
        <f>J86+J88+J91+J92+J93+J87+J89+J90</f>
        <v>307</v>
      </c>
      <c r="K85" s="31">
        <f t="shared" si="7"/>
        <v>329</v>
      </c>
    </row>
    <row r="86" spans="1:11" ht="51">
      <c r="A86" s="33" t="s">
        <v>117</v>
      </c>
      <c r="B86" s="46" t="s">
        <v>18</v>
      </c>
      <c r="C86" s="48">
        <v>1.4</v>
      </c>
      <c r="D86" s="35">
        <f aca="true" t="shared" si="8" ref="D86:D96">E86-C86</f>
        <v>161.7</v>
      </c>
      <c r="E86" s="27">
        <v>163.1</v>
      </c>
      <c r="F86" s="27"/>
      <c r="G86" s="27">
        <v>0</v>
      </c>
      <c r="H86" s="32">
        <f t="shared" si="6"/>
        <v>0</v>
      </c>
      <c r="I86" s="27">
        <v>0</v>
      </c>
      <c r="J86" s="27">
        <v>0</v>
      </c>
      <c r="K86" s="27">
        <v>0</v>
      </c>
    </row>
    <row r="87" spans="1:11" ht="51">
      <c r="A87" s="33" t="s">
        <v>41</v>
      </c>
      <c r="B87" s="46" t="s">
        <v>18</v>
      </c>
      <c r="C87" s="48">
        <v>93</v>
      </c>
      <c r="D87" s="35">
        <f t="shared" si="8"/>
        <v>17</v>
      </c>
      <c r="E87" s="27">
        <v>110</v>
      </c>
      <c r="F87" s="27"/>
      <c r="G87" s="27">
        <v>15</v>
      </c>
      <c r="H87" s="32">
        <f t="shared" si="6"/>
        <v>0</v>
      </c>
      <c r="I87" s="27">
        <v>15</v>
      </c>
      <c r="J87" s="27">
        <v>17</v>
      </c>
      <c r="K87" s="27">
        <v>19</v>
      </c>
    </row>
    <row r="88" spans="1:11" ht="51">
      <c r="A88" s="33" t="s">
        <v>109</v>
      </c>
      <c r="B88" s="46" t="s">
        <v>18</v>
      </c>
      <c r="C88" s="48">
        <v>125</v>
      </c>
      <c r="D88" s="35">
        <f t="shared" si="8"/>
        <v>-124.5</v>
      </c>
      <c r="E88" s="27">
        <v>0.5</v>
      </c>
      <c r="F88" s="27"/>
      <c r="G88" s="27">
        <v>0</v>
      </c>
      <c r="H88" s="32">
        <f t="shared" si="6"/>
        <v>0</v>
      </c>
      <c r="I88" s="27">
        <v>0</v>
      </c>
      <c r="J88" s="27">
        <v>0</v>
      </c>
      <c r="K88" s="27">
        <v>0</v>
      </c>
    </row>
    <row r="89" spans="1:11" ht="51">
      <c r="A89" s="33" t="s">
        <v>57</v>
      </c>
      <c r="B89" s="46" t="s">
        <v>18</v>
      </c>
      <c r="C89" s="48">
        <v>88</v>
      </c>
      <c r="D89" s="35">
        <f t="shared" si="8"/>
        <v>-6</v>
      </c>
      <c r="E89" s="27">
        <v>82</v>
      </c>
      <c r="F89" s="27"/>
      <c r="G89" s="27">
        <v>60</v>
      </c>
      <c r="H89" s="32">
        <f t="shared" si="6"/>
        <v>0</v>
      </c>
      <c r="I89" s="27">
        <v>60</v>
      </c>
      <c r="J89" s="27">
        <v>65</v>
      </c>
      <c r="K89" s="27">
        <v>70</v>
      </c>
    </row>
    <row r="90" spans="1:11" ht="51">
      <c r="A90" s="33" t="s">
        <v>37</v>
      </c>
      <c r="B90" s="46" t="s">
        <v>18</v>
      </c>
      <c r="C90" s="48">
        <v>95</v>
      </c>
      <c r="D90" s="35">
        <f t="shared" si="8"/>
        <v>230</v>
      </c>
      <c r="E90" s="27">
        <v>325</v>
      </c>
      <c r="F90" s="27"/>
      <c r="G90" s="27">
        <v>200</v>
      </c>
      <c r="H90" s="32">
        <f t="shared" si="6"/>
        <v>0</v>
      </c>
      <c r="I90" s="27">
        <v>200</v>
      </c>
      <c r="J90" s="27">
        <v>212</v>
      </c>
      <c r="K90" s="27">
        <v>225</v>
      </c>
    </row>
    <row r="91" spans="1:11" ht="50.25" customHeight="1">
      <c r="A91" s="33" t="s">
        <v>38</v>
      </c>
      <c r="B91" s="46" t="s">
        <v>18</v>
      </c>
      <c r="C91" s="48"/>
      <c r="D91" s="35">
        <f t="shared" si="8"/>
        <v>24.5</v>
      </c>
      <c r="E91" s="24">
        <v>24.5</v>
      </c>
      <c r="F91" s="54">
        <v>279.2</v>
      </c>
      <c r="G91" s="27">
        <v>4</v>
      </c>
      <c r="H91" s="32">
        <f t="shared" si="6"/>
        <v>0</v>
      </c>
      <c r="I91" s="27">
        <v>4</v>
      </c>
      <c r="J91" s="27">
        <v>5</v>
      </c>
      <c r="K91" s="27">
        <v>6</v>
      </c>
    </row>
    <row r="92" spans="1:11" ht="51" hidden="1">
      <c r="A92" s="33" t="s">
        <v>39</v>
      </c>
      <c r="B92" s="46" t="s">
        <v>18</v>
      </c>
      <c r="C92" s="48"/>
      <c r="D92" s="35">
        <f t="shared" si="8"/>
        <v>0</v>
      </c>
      <c r="E92" s="26"/>
      <c r="F92" s="26"/>
      <c r="G92" s="26"/>
      <c r="H92" s="32">
        <f t="shared" si="6"/>
        <v>0</v>
      </c>
      <c r="I92" s="26"/>
      <c r="J92" s="26"/>
      <c r="K92" s="26"/>
    </row>
    <row r="93" spans="1:11" ht="51">
      <c r="A93" s="33" t="s">
        <v>117</v>
      </c>
      <c r="B93" s="46" t="s">
        <v>18</v>
      </c>
      <c r="C93" s="48">
        <v>60</v>
      </c>
      <c r="D93" s="35">
        <f t="shared" si="8"/>
        <v>-60</v>
      </c>
      <c r="E93" s="26"/>
      <c r="F93" s="26"/>
      <c r="G93" s="26">
        <v>7</v>
      </c>
      <c r="H93" s="32">
        <f t="shared" si="6"/>
        <v>0</v>
      </c>
      <c r="I93" s="26">
        <v>7</v>
      </c>
      <c r="J93" s="26">
        <v>8</v>
      </c>
      <c r="K93" s="26">
        <v>9</v>
      </c>
    </row>
    <row r="94" spans="1:13" ht="15.75">
      <c r="A94" s="28" t="s">
        <v>83</v>
      </c>
      <c r="B94" s="39" t="s">
        <v>12</v>
      </c>
      <c r="C94" s="30" t="e">
        <f>C95+C115</f>
        <v>#REF!</v>
      </c>
      <c r="D94" s="35" t="e">
        <f t="shared" si="8"/>
        <v>#REF!</v>
      </c>
      <c r="E94" s="31" t="e">
        <f>E95+E115</f>
        <v>#REF!</v>
      </c>
      <c r="F94" s="31" t="e">
        <f>F95+F115</f>
        <v>#REF!</v>
      </c>
      <c r="G94" s="55" t="e">
        <f>G95+G115</f>
        <v>#REF!</v>
      </c>
      <c r="H94" s="32" t="e">
        <f t="shared" si="6"/>
        <v>#REF!</v>
      </c>
      <c r="I94" s="55">
        <f>I95+I115</f>
        <v>97124.2</v>
      </c>
      <c r="J94" s="31">
        <f>J95+J115</f>
        <v>97177.99999999999</v>
      </c>
      <c r="K94" s="31">
        <f>K95+K115</f>
        <v>97211.49999999999</v>
      </c>
      <c r="M94" s="13"/>
    </row>
    <row r="95" spans="1:11" ht="37.5" customHeight="1">
      <c r="A95" s="28" t="s">
        <v>84</v>
      </c>
      <c r="B95" s="39" t="s">
        <v>15</v>
      </c>
      <c r="C95" s="30" t="e">
        <f>C96+C99+C101+C113</f>
        <v>#REF!</v>
      </c>
      <c r="D95" s="35" t="e">
        <f t="shared" si="8"/>
        <v>#REF!</v>
      </c>
      <c r="E95" s="31" t="e">
        <f>E96+E99+E101+E113+E100+#REF!+#REF!</f>
        <v>#REF!</v>
      </c>
      <c r="F95" s="31" t="e">
        <f>F96+F99+F101+F113</f>
        <v>#REF!</v>
      </c>
      <c r="G95" s="31" t="e">
        <f>G96+G99+G101+G113</f>
        <v>#REF!</v>
      </c>
      <c r="H95" s="32" t="e">
        <f t="shared" si="6"/>
        <v>#REF!</v>
      </c>
      <c r="I95" s="31">
        <f>I96+I99+I101+I113</f>
        <v>94510.59999999999</v>
      </c>
      <c r="J95" s="31">
        <f>J96+J99+J101+J113</f>
        <v>94564.39999999998</v>
      </c>
      <c r="K95" s="31">
        <f>K96+K99+K101+K113</f>
        <v>94597.89999999998</v>
      </c>
    </row>
    <row r="96" spans="1:11" ht="25.5" hidden="1">
      <c r="A96" s="28" t="s">
        <v>187</v>
      </c>
      <c r="B96" s="39" t="s">
        <v>193</v>
      </c>
      <c r="C96" s="30">
        <f>C97+C98</f>
        <v>11878.900000000001</v>
      </c>
      <c r="D96" s="35">
        <f t="shared" si="8"/>
        <v>-11878.900000000001</v>
      </c>
      <c r="E96" s="31">
        <f>E97+E98</f>
        <v>0</v>
      </c>
      <c r="F96" s="31">
        <f>F97+F98</f>
        <v>0</v>
      </c>
      <c r="G96" s="55">
        <f>G97+G98</f>
        <v>0</v>
      </c>
      <c r="H96" s="32">
        <f t="shared" si="6"/>
        <v>0</v>
      </c>
      <c r="I96" s="55">
        <f>I97+I98</f>
        <v>0</v>
      </c>
      <c r="J96" s="31">
        <f>J97+J98</f>
        <v>0</v>
      </c>
      <c r="K96" s="31">
        <f>K97+K98</f>
        <v>0</v>
      </c>
    </row>
    <row r="97" spans="1:11" ht="38.25" hidden="1">
      <c r="A97" s="33" t="s">
        <v>40</v>
      </c>
      <c r="B97" s="34" t="s">
        <v>19</v>
      </c>
      <c r="C97" s="35">
        <v>2593.2</v>
      </c>
      <c r="D97" s="35">
        <f aca="true" t="shared" si="9" ref="D97:D112">E97-C97</f>
        <v>-2593.2</v>
      </c>
      <c r="E97" s="32">
        <v>0</v>
      </c>
      <c r="F97" s="25"/>
      <c r="G97" s="56">
        <v>0</v>
      </c>
      <c r="H97" s="32">
        <f t="shared" si="6"/>
        <v>0</v>
      </c>
      <c r="I97" s="56">
        <v>0</v>
      </c>
      <c r="J97" s="26">
        <v>0</v>
      </c>
      <c r="K97" s="26">
        <v>0</v>
      </c>
    </row>
    <row r="98" spans="1:11" ht="51" hidden="1">
      <c r="A98" s="57" t="s">
        <v>176</v>
      </c>
      <c r="B98" s="34" t="s">
        <v>60</v>
      </c>
      <c r="C98" s="35">
        <v>9285.7</v>
      </c>
      <c r="D98" s="35">
        <f t="shared" si="9"/>
        <v>-9285.7</v>
      </c>
      <c r="E98" s="32"/>
      <c r="F98" s="25"/>
      <c r="G98" s="56">
        <v>0</v>
      </c>
      <c r="H98" s="32">
        <f t="shared" si="6"/>
        <v>0</v>
      </c>
      <c r="I98" s="56">
        <v>0</v>
      </c>
      <c r="J98" s="26">
        <v>0</v>
      </c>
      <c r="K98" s="26">
        <v>0</v>
      </c>
    </row>
    <row r="99" spans="1:11" ht="38.25">
      <c r="A99" s="28" t="s">
        <v>192</v>
      </c>
      <c r="B99" s="39" t="s">
        <v>188</v>
      </c>
      <c r="C99" s="30" t="e">
        <f>#REF!+#REF!+#REF!+#REF!+#REF!+#REF!+#REF!+#REF!</f>
        <v>#REF!</v>
      </c>
      <c r="D99" s="35" t="e">
        <f>E99-C99</f>
        <v>#REF!</v>
      </c>
      <c r="E99" s="31" t="e">
        <f>#REF!+#REF!+#REF!+#REF!+#REF!+#REF!+#REF!+#REF!</f>
        <v>#REF!</v>
      </c>
      <c r="F99" s="31" t="e">
        <f>#REF!+#REF!+#REF!+#REF!+#REF!+#REF!+#REF!+#REF!</f>
        <v>#REF!</v>
      </c>
      <c r="G99" s="55" t="e">
        <f>#REF!+#REF!+#REF!+G100+#REF!</f>
        <v>#REF!</v>
      </c>
      <c r="H99" s="32" t="e">
        <f t="shared" si="6"/>
        <v>#REF!</v>
      </c>
      <c r="I99" s="55">
        <f>I100</f>
        <v>566.9</v>
      </c>
      <c r="J99" s="55">
        <f>J100</f>
        <v>566.9</v>
      </c>
      <c r="K99" s="55">
        <f>K100</f>
        <v>566.9</v>
      </c>
    </row>
    <row r="100" spans="1:11" ht="51">
      <c r="A100" s="33" t="s">
        <v>177</v>
      </c>
      <c r="B100" s="34" t="s">
        <v>178</v>
      </c>
      <c r="C100" s="35"/>
      <c r="D100" s="35"/>
      <c r="E100" s="25">
        <v>550.4</v>
      </c>
      <c r="F100" s="25"/>
      <c r="G100" s="58">
        <v>566.9</v>
      </c>
      <c r="H100" s="32">
        <f t="shared" si="6"/>
        <v>0</v>
      </c>
      <c r="I100" s="58">
        <v>566.9</v>
      </c>
      <c r="J100" s="58">
        <v>566.9</v>
      </c>
      <c r="K100" s="58">
        <v>566.9</v>
      </c>
    </row>
    <row r="101" spans="1:11" ht="25.5">
      <c r="A101" s="28" t="s">
        <v>189</v>
      </c>
      <c r="B101" s="39" t="s">
        <v>190</v>
      </c>
      <c r="C101" s="30" t="e">
        <f>C102+C110+#REF!+#REF!+C111+#REF!+#REF!+#REF!+#REF!+#REF!+#REF!+C112+#REF!</f>
        <v>#REF!</v>
      </c>
      <c r="D101" s="35" t="e">
        <f t="shared" si="9"/>
        <v>#REF!</v>
      </c>
      <c r="E101" s="31" t="e">
        <f>E102+E110+#REF!+#REF!+E111+#REF!+#REF!+#REF!+#REF!+#REF!+#REF!+E112+#REF!+#REF!</f>
        <v>#REF!</v>
      </c>
      <c r="F101" s="31" t="e">
        <f>F102+F110+#REF!+#REF!+F111+#REF!+#REF!+#REF!+#REF!+#REF!+#REF!+F112+#REF!+#REF!</f>
        <v>#REF!</v>
      </c>
      <c r="G101" s="31" t="e">
        <f>G102+G110+#REF!+G111+#REF!+#REF!+#REF!+#REF!+#REF!+#REF!+G112+#REF!+#REF!+#REF!+#REF!</f>
        <v>#REF!</v>
      </c>
      <c r="H101" s="32" t="e">
        <f t="shared" si="6"/>
        <v>#REF!</v>
      </c>
      <c r="I101" s="31">
        <f>I102+I110+I111+I112</f>
        <v>92123.2</v>
      </c>
      <c r="J101" s="31">
        <f>J102+J110+J111+J112</f>
        <v>92176.99999999999</v>
      </c>
      <c r="K101" s="31">
        <f>K102+K110+K111+K112</f>
        <v>92210.49999999999</v>
      </c>
    </row>
    <row r="102" spans="1:11" ht="51">
      <c r="A102" s="28" t="s">
        <v>170</v>
      </c>
      <c r="B102" s="39" t="s">
        <v>169</v>
      </c>
      <c r="C102" s="30">
        <f>C103+C104+C105+C106+C107+C108+C109</f>
        <v>77322.40000000001</v>
      </c>
      <c r="D102" s="35">
        <f t="shared" si="9"/>
        <v>6642.800000000003</v>
      </c>
      <c r="E102" s="31">
        <f>E103+E104+E105+E106+E107+E108+E109</f>
        <v>83965.20000000001</v>
      </c>
      <c r="F102" s="31">
        <f>F103+F104+F105+F106+F107+F108+F109</f>
        <v>79258.50000000001</v>
      </c>
      <c r="G102" s="31">
        <f>G103+G104+G105+G106+G107+G108+G109</f>
        <v>84904.7</v>
      </c>
      <c r="H102" s="32">
        <f t="shared" si="6"/>
        <v>0</v>
      </c>
      <c r="I102" s="31">
        <f>I103+I104+I105+I106+I107+I108+I109</f>
        <v>84904.7</v>
      </c>
      <c r="J102" s="31">
        <f>J103+J104+J105+J106+J107+J108+J109</f>
        <v>84918.29999999999</v>
      </c>
      <c r="K102" s="31">
        <f>K103+K104+K105+K106+K107+K108+K109</f>
        <v>84951.79999999999</v>
      </c>
    </row>
    <row r="103" spans="1:11" ht="51">
      <c r="A103" s="33" t="s">
        <v>168</v>
      </c>
      <c r="B103" s="34" t="s">
        <v>13</v>
      </c>
      <c r="C103" s="35">
        <v>8013.2</v>
      </c>
      <c r="D103" s="35">
        <f t="shared" si="9"/>
        <v>-3535.3999999999996</v>
      </c>
      <c r="E103" s="35">
        <v>4477.8</v>
      </c>
      <c r="F103" s="35">
        <v>4477.8</v>
      </c>
      <c r="G103" s="35">
        <v>4758.8</v>
      </c>
      <c r="H103" s="32">
        <f t="shared" si="6"/>
        <v>0</v>
      </c>
      <c r="I103" s="35">
        <v>4758.8</v>
      </c>
      <c r="J103" s="35">
        <v>4758.8</v>
      </c>
      <c r="K103" s="35">
        <v>4758.8</v>
      </c>
    </row>
    <row r="104" spans="1:11" ht="38.25">
      <c r="A104" s="33" t="s">
        <v>179</v>
      </c>
      <c r="B104" s="34" t="s">
        <v>207</v>
      </c>
      <c r="C104" s="35">
        <v>252.8</v>
      </c>
      <c r="D104" s="35">
        <f t="shared" si="9"/>
        <v>0</v>
      </c>
      <c r="E104" s="35">
        <v>252.8</v>
      </c>
      <c r="F104" s="35">
        <v>252.8</v>
      </c>
      <c r="G104" s="35">
        <v>261.6</v>
      </c>
      <c r="H104" s="32">
        <f t="shared" si="6"/>
        <v>0</v>
      </c>
      <c r="I104" s="35">
        <v>261.6</v>
      </c>
      <c r="J104" s="35">
        <v>261.6</v>
      </c>
      <c r="K104" s="35">
        <v>261.6</v>
      </c>
    </row>
    <row r="105" spans="1:11" ht="38.25">
      <c r="A105" s="33" t="s">
        <v>180</v>
      </c>
      <c r="B105" s="34" t="s">
        <v>208</v>
      </c>
      <c r="C105" s="35">
        <v>62571</v>
      </c>
      <c r="D105" s="35">
        <f t="shared" si="9"/>
        <v>8566.300000000003</v>
      </c>
      <c r="E105" s="35">
        <v>71137.3</v>
      </c>
      <c r="F105" s="35">
        <v>66430.6</v>
      </c>
      <c r="G105" s="35">
        <v>71435.9</v>
      </c>
      <c r="H105" s="32">
        <f t="shared" si="6"/>
        <v>0</v>
      </c>
      <c r="I105" s="35">
        <v>71435.9</v>
      </c>
      <c r="J105" s="35">
        <v>71435.9</v>
      </c>
      <c r="K105" s="35">
        <v>71435.9</v>
      </c>
    </row>
    <row r="106" spans="1:11" ht="38.25">
      <c r="A106" s="33" t="s">
        <v>180</v>
      </c>
      <c r="B106" s="34" t="s">
        <v>77</v>
      </c>
      <c r="C106" s="35">
        <v>3867.1</v>
      </c>
      <c r="D106" s="35">
        <f t="shared" si="9"/>
        <v>1563.2000000000003</v>
      </c>
      <c r="E106" s="35">
        <v>5430.3</v>
      </c>
      <c r="F106" s="35">
        <v>5430.3</v>
      </c>
      <c r="G106" s="35">
        <v>5808</v>
      </c>
      <c r="H106" s="32">
        <f t="shared" si="6"/>
        <v>0</v>
      </c>
      <c r="I106" s="35">
        <v>5808</v>
      </c>
      <c r="J106" s="35">
        <v>5808</v>
      </c>
      <c r="K106" s="35">
        <v>5808</v>
      </c>
    </row>
    <row r="107" spans="1:11" ht="51">
      <c r="A107" s="33" t="s">
        <v>179</v>
      </c>
      <c r="B107" s="34" t="s">
        <v>20</v>
      </c>
      <c r="C107" s="35">
        <v>507</v>
      </c>
      <c r="D107" s="35">
        <f t="shared" si="9"/>
        <v>23</v>
      </c>
      <c r="E107" s="35">
        <v>530</v>
      </c>
      <c r="F107" s="35">
        <v>530</v>
      </c>
      <c r="G107" s="35">
        <v>516</v>
      </c>
      <c r="H107" s="32">
        <f t="shared" si="6"/>
        <v>0</v>
      </c>
      <c r="I107" s="35">
        <v>516</v>
      </c>
      <c r="J107" s="35">
        <v>528.9</v>
      </c>
      <c r="K107" s="35">
        <v>542.4</v>
      </c>
    </row>
    <row r="108" spans="1:11" ht="51">
      <c r="A108" s="33" t="s">
        <v>179</v>
      </c>
      <c r="B108" s="34" t="s">
        <v>209</v>
      </c>
      <c r="C108" s="35">
        <v>269.8</v>
      </c>
      <c r="D108" s="35">
        <f t="shared" si="9"/>
        <v>0</v>
      </c>
      <c r="E108" s="35">
        <v>269.8</v>
      </c>
      <c r="F108" s="35">
        <v>269.8</v>
      </c>
      <c r="G108" s="35">
        <v>269.1</v>
      </c>
      <c r="H108" s="32">
        <f t="shared" si="6"/>
        <v>0</v>
      </c>
      <c r="I108" s="35">
        <v>269.1</v>
      </c>
      <c r="J108" s="35">
        <v>269.1</v>
      </c>
      <c r="K108" s="35">
        <v>269.1</v>
      </c>
    </row>
    <row r="109" spans="1:12" ht="63.75">
      <c r="A109" s="33" t="s">
        <v>181</v>
      </c>
      <c r="B109" s="34" t="s">
        <v>145</v>
      </c>
      <c r="C109" s="35">
        <v>1841.5</v>
      </c>
      <c r="D109" s="35">
        <f t="shared" si="9"/>
        <v>25.700000000000045</v>
      </c>
      <c r="E109" s="35">
        <v>1867.2</v>
      </c>
      <c r="F109" s="35">
        <v>1867.2</v>
      </c>
      <c r="G109" s="35">
        <v>1855.3</v>
      </c>
      <c r="H109" s="32">
        <f t="shared" si="6"/>
        <v>0</v>
      </c>
      <c r="I109" s="35">
        <v>1855.3</v>
      </c>
      <c r="J109" s="35">
        <v>1856</v>
      </c>
      <c r="K109" s="35">
        <v>1876</v>
      </c>
      <c r="L109" s="12"/>
    </row>
    <row r="110" spans="1:11" ht="63.75">
      <c r="A110" s="33" t="s">
        <v>196</v>
      </c>
      <c r="B110" s="34" t="s">
        <v>171</v>
      </c>
      <c r="C110" s="35">
        <v>3702</v>
      </c>
      <c r="D110" s="35">
        <f t="shared" si="9"/>
        <v>1147.1999999999998</v>
      </c>
      <c r="E110" s="35">
        <v>4849.2</v>
      </c>
      <c r="F110" s="35">
        <v>4108.2</v>
      </c>
      <c r="G110" s="35">
        <v>5834.2</v>
      </c>
      <c r="H110" s="32">
        <f t="shared" si="6"/>
        <v>0</v>
      </c>
      <c r="I110" s="35">
        <v>5834.2</v>
      </c>
      <c r="J110" s="35">
        <v>5834.2</v>
      </c>
      <c r="K110" s="35">
        <v>5834.2</v>
      </c>
    </row>
    <row r="111" spans="1:11" ht="102">
      <c r="A111" s="40" t="s">
        <v>182</v>
      </c>
      <c r="B111" s="34" t="s">
        <v>172</v>
      </c>
      <c r="C111" s="35">
        <v>413</v>
      </c>
      <c r="D111" s="35">
        <v>413</v>
      </c>
      <c r="E111" s="35">
        <v>752.6</v>
      </c>
      <c r="F111" s="35">
        <v>297.6</v>
      </c>
      <c r="G111" s="35">
        <v>1301</v>
      </c>
      <c r="H111" s="32">
        <f t="shared" si="6"/>
        <v>0</v>
      </c>
      <c r="I111" s="35">
        <v>1301</v>
      </c>
      <c r="J111" s="35">
        <v>1301</v>
      </c>
      <c r="K111" s="35">
        <v>1301</v>
      </c>
    </row>
    <row r="112" spans="1:13" ht="63.75">
      <c r="A112" s="33" t="s">
        <v>195</v>
      </c>
      <c r="B112" s="34" t="s">
        <v>197</v>
      </c>
      <c r="C112" s="35">
        <v>5891.1</v>
      </c>
      <c r="D112" s="35">
        <f t="shared" si="9"/>
        <v>4204.4</v>
      </c>
      <c r="E112" s="48">
        <v>10095.5</v>
      </c>
      <c r="F112" s="48"/>
      <c r="G112" s="48">
        <v>83.3</v>
      </c>
      <c r="H112" s="32">
        <f t="shared" si="6"/>
        <v>0</v>
      </c>
      <c r="I112" s="48">
        <v>83.3</v>
      </c>
      <c r="J112" s="48">
        <v>123.5</v>
      </c>
      <c r="K112" s="48">
        <v>123.5</v>
      </c>
      <c r="L112" s="12"/>
      <c r="M112" s="12"/>
    </row>
    <row r="113" spans="1:11" ht="15.75">
      <c r="A113" s="59" t="s">
        <v>191</v>
      </c>
      <c r="B113" s="39" t="s">
        <v>21</v>
      </c>
      <c r="C113" s="35" t="e">
        <f>C114+#REF!+#REF!</f>
        <v>#REF!</v>
      </c>
      <c r="D113" s="35" t="e">
        <f>E113-C113</f>
        <v>#REF!</v>
      </c>
      <c r="E113" s="32"/>
      <c r="F113" s="32" t="e">
        <f>F114+#REF!+#REF!</f>
        <v>#REF!</v>
      </c>
      <c r="G113" s="32">
        <f>G114</f>
        <v>1820.5</v>
      </c>
      <c r="H113" s="32">
        <f t="shared" si="6"/>
        <v>0</v>
      </c>
      <c r="I113" s="32">
        <f>I114</f>
        <v>1820.5</v>
      </c>
      <c r="J113" s="32">
        <f>J114</f>
        <v>1820.5</v>
      </c>
      <c r="K113" s="32">
        <f>K114</f>
        <v>1820.5</v>
      </c>
    </row>
    <row r="114" spans="1:11" ht="89.25">
      <c r="A114" s="33" t="s">
        <v>183</v>
      </c>
      <c r="B114" s="34" t="s">
        <v>173</v>
      </c>
      <c r="C114" s="35">
        <v>0</v>
      </c>
      <c r="D114" s="35">
        <f>E114-C114</f>
        <v>0</v>
      </c>
      <c r="E114" s="26"/>
      <c r="F114" s="26"/>
      <c r="G114" s="60">
        <v>1820.5</v>
      </c>
      <c r="H114" s="32">
        <f t="shared" si="6"/>
        <v>0</v>
      </c>
      <c r="I114" s="60">
        <v>1820.5</v>
      </c>
      <c r="J114" s="60">
        <v>1820.5</v>
      </c>
      <c r="K114" s="60">
        <v>1820.5</v>
      </c>
    </row>
    <row r="115" spans="1:11" ht="25.5">
      <c r="A115" s="38" t="s">
        <v>85</v>
      </c>
      <c r="B115" s="39" t="s">
        <v>45</v>
      </c>
      <c r="C115" s="30">
        <f aca="true" t="shared" si="10" ref="C115:K116">C116</f>
        <v>2621.2</v>
      </c>
      <c r="D115" s="30">
        <f t="shared" si="10"/>
        <v>-619.5999999999999</v>
      </c>
      <c r="E115" s="30">
        <f t="shared" si="10"/>
        <v>2001.6</v>
      </c>
      <c r="F115" s="31">
        <f t="shared" si="10"/>
        <v>0</v>
      </c>
      <c r="G115" s="31">
        <f t="shared" si="10"/>
        <v>2613.6</v>
      </c>
      <c r="H115" s="32">
        <f t="shared" si="6"/>
        <v>0</v>
      </c>
      <c r="I115" s="31">
        <f t="shared" si="10"/>
        <v>2613.6</v>
      </c>
      <c r="J115" s="31">
        <f t="shared" si="10"/>
        <v>2613.6</v>
      </c>
      <c r="K115" s="31">
        <f t="shared" si="10"/>
        <v>2613.6</v>
      </c>
    </row>
    <row r="116" spans="1:11" ht="25.5">
      <c r="A116" s="33" t="s">
        <v>185</v>
      </c>
      <c r="B116" s="34" t="s">
        <v>44</v>
      </c>
      <c r="C116" s="35">
        <f t="shared" si="10"/>
        <v>2621.2</v>
      </c>
      <c r="D116" s="35">
        <f t="shared" si="10"/>
        <v>-619.5999999999999</v>
      </c>
      <c r="E116" s="35">
        <v>2001.6</v>
      </c>
      <c r="F116" s="32">
        <f t="shared" si="10"/>
        <v>0</v>
      </c>
      <c r="G116" s="32">
        <f t="shared" si="10"/>
        <v>2613.6</v>
      </c>
      <c r="H116" s="32">
        <f t="shared" si="6"/>
        <v>0</v>
      </c>
      <c r="I116" s="32">
        <f t="shared" si="10"/>
        <v>2613.6</v>
      </c>
      <c r="J116" s="32">
        <f t="shared" si="10"/>
        <v>2613.6</v>
      </c>
      <c r="K116" s="32">
        <f t="shared" si="10"/>
        <v>2613.6</v>
      </c>
    </row>
    <row r="117" spans="1:11" ht="25.5">
      <c r="A117" s="57" t="s">
        <v>184</v>
      </c>
      <c r="B117" s="34" t="s">
        <v>44</v>
      </c>
      <c r="C117" s="35">
        <v>2621.2</v>
      </c>
      <c r="D117" s="35">
        <f>E117-C117</f>
        <v>-619.5999999999999</v>
      </c>
      <c r="E117" s="35">
        <v>2001.6</v>
      </c>
      <c r="F117" s="25"/>
      <c r="G117" s="49">
        <v>2613.6</v>
      </c>
      <c r="H117" s="32">
        <f t="shared" si="6"/>
        <v>0</v>
      </c>
      <c r="I117" s="49">
        <v>2613.6</v>
      </c>
      <c r="J117" s="49">
        <v>2613.6</v>
      </c>
      <c r="K117" s="49">
        <v>2613.6</v>
      </c>
    </row>
    <row r="118" spans="1:11" ht="12.75">
      <c r="A118" s="61" t="s">
        <v>14</v>
      </c>
      <c r="B118" s="34"/>
      <c r="C118" s="31" t="e">
        <f>C15+C94</f>
        <v>#REF!</v>
      </c>
      <c r="D118" s="32" t="e">
        <f>E118-C118</f>
        <v>#REF!</v>
      </c>
      <c r="E118" s="31" t="e">
        <f>E15+E94</f>
        <v>#REF!</v>
      </c>
      <c r="F118" s="31" t="e">
        <f>F15+F94</f>
        <v>#REF!</v>
      </c>
      <c r="G118" s="31" t="e">
        <f>G15+G94</f>
        <v>#REF!</v>
      </c>
      <c r="H118" s="32" t="e">
        <f t="shared" si="6"/>
        <v>#REF!</v>
      </c>
      <c r="I118" s="31">
        <f>I15+I94</f>
        <v>159108.1</v>
      </c>
      <c r="J118" s="31">
        <f>J15+J94</f>
        <v>159686.8</v>
      </c>
      <c r="K118" s="31">
        <f>K15+K94</f>
        <v>160214.8</v>
      </c>
    </row>
    <row r="119" spans="2:11" ht="12.75" hidden="1">
      <c r="B119" s="12" t="s">
        <v>151</v>
      </c>
      <c r="G119" s="6">
        <v>157547.1</v>
      </c>
      <c r="I119">
        <v>172163.3</v>
      </c>
      <c r="J119">
        <v>146269.7</v>
      </c>
      <c r="K119">
        <v>147155.6</v>
      </c>
    </row>
    <row r="120" spans="2:11" ht="12.75" hidden="1">
      <c r="B120" s="12" t="s">
        <v>150</v>
      </c>
      <c r="C120" s="6"/>
      <c r="D120" s="7" t="e">
        <f>E118-C118</f>
        <v>#REF!</v>
      </c>
      <c r="E120" s="6">
        <v>158704.8</v>
      </c>
      <c r="F120" s="6"/>
      <c r="G120" s="6"/>
      <c r="H120" s="6"/>
      <c r="I120">
        <f>172163.3</f>
        <v>172163.3</v>
      </c>
      <c r="J120">
        <v>146269.9</v>
      </c>
      <c r="K120">
        <v>147155.6</v>
      </c>
    </row>
    <row r="121" ht="12.75" hidden="1">
      <c r="D121" s="3" t="e">
        <f>D120-'[1]прилож 7'!$G$250</f>
        <v>#REF!</v>
      </c>
    </row>
    <row r="122" spans="7:11" ht="12.75" hidden="1">
      <c r="G122" s="3" t="e">
        <f>G119-G118</f>
        <v>#REF!</v>
      </c>
      <c r="I122" s="3">
        <f>I119-I118</f>
        <v>13055.199999999983</v>
      </c>
      <c r="J122" s="3">
        <f>J118-J119</f>
        <v>13417.099999999977</v>
      </c>
      <c r="K122" s="3">
        <f>K118-K119</f>
        <v>13059.199999999983</v>
      </c>
    </row>
    <row r="123" ht="12.75" hidden="1"/>
    <row r="124" ht="12.75" hidden="1">
      <c r="I124">
        <v>4200</v>
      </c>
    </row>
    <row r="125" ht="12.75" hidden="1">
      <c r="I125" s="3">
        <f>I118+I124</f>
        <v>163308.1</v>
      </c>
    </row>
    <row r="126" ht="12.75" hidden="1"/>
    <row r="127" ht="12.75" hidden="1">
      <c r="I127" s="3">
        <f>I118-I125</f>
        <v>-4200</v>
      </c>
    </row>
    <row r="128" ht="12.75" hidden="1"/>
  </sheetData>
  <sheetProtection/>
  <mergeCells count="15">
    <mergeCell ref="J13:J14"/>
    <mergeCell ref="K13:K14"/>
    <mergeCell ref="G12:G14"/>
    <mergeCell ref="H12:H14"/>
    <mergeCell ref="I12:I14"/>
    <mergeCell ref="A8:K8"/>
    <mergeCell ref="A9:K9"/>
    <mergeCell ref="A10:E10"/>
    <mergeCell ref="F13:F14"/>
    <mergeCell ref="A12:A14"/>
    <mergeCell ref="B12:B14"/>
    <mergeCell ref="C12:C14"/>
    <mergeCell ref="D12:D14"/>
    <mergeCell ref="E12:E14"/>
    <mergeCell ref="J12:K12"/>
  </mergeCells>
  <printOptions/>
  <pageMargins left="0.3937007874015748" right="0.1968503937007874" top="0.1968503937007874" bottom="0.1968503937007874" header="0.5118110236220472" footer="0.5118110236220472"/>
  <pageSetup fitToHeight="16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Ольга</cp:lastModifiedBy>
  <cp:lastPrinted>2017-10-30T09:08:38Z</cp:lastPrinted>
  <dcterms:created xsi:type="dcterms:W3CDTF">2008-12-12T08:44:36Z</dcterms:created>
  <dcterms:modified xsi:type="dcterms:W3CDTF">2017-10-30T09:13:33Z</dcterms:modified>
  <cp:category/>
  <cp:version/>
  <cp:contentType/>
  <cp:contentStatus/>
</cp:coreProperties>
</file>